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155" windowHeight="11340" activeTab="0"/>
  </bookViews>
  <sheets>
    <sheet name="Divisional Final" sheetId="1" r:id="rId1"/>
    <sheet name="Balance Sheet" sheetId="2" r:id="rId2"/>
    <sheet name="MPTables" sheetId="3" r:id="rId3"/>
  </sheets>
  <definedNames/>
  <calcPr fullCalcOnLoad="1"/>
</workbook>
</file>

<file path=xl/sharedStrings.xml><?xml version="1.0" encoding="utf-8"?>
<sst xmlns="http://schemas.openxmlformats.org/spreadsheetml/2006/main" count="173" uniqueCount="148">
  <si>
    <t>Masterpoint file</t>
  </si>
  <si>
    <t>Player 1</t>
  </si>
  <si>
    <t>Player 2</t>
  </si>
  <si>
    <t>Player 3</t>
  </si>
  <si>
    <t>Player 4</t>
  </si>
  <si>
    <t>ABF no</t>
  </si>
  <si>
    <t>NAME:</t>
  </si>
  <si>
    <t>EMAIL:</t>
  </si>
  <si>
    <t>DATE:</t>
  </si>
  <si>
    <t>YOUR CONTACT DETAILS</t>
  </si>
  <si>
    <t>Player 5</t>
  </si>
  <si>
    <t>Player 6</t>
  </si>
  <si>
    <t>PHONE:</t>
  </si>
  <si>
    <r>
      <t xml:space="preserve">Please send the following to your </t>
    </r>
    <r>
      <rPr>
        <b/>
        <sz val="11"/>
        <color indexed="10"/>
        <rFont val="Calibri"/>
        <family val="2"/>
      </rPr>
      <t>Divisional Coordinator</t>
    </r>
    <r>
      <rPr>
        <b/>
        <sz val="11"/>
        <color indexed="8"/>
        <rFont val="Calibri"/>
        <family val="2"/>
      </rPr>
      <t>:</t>
    </r>
  </si>
  <si>
    <t xml:space="preserve">Player </t>
  </si>
  <si>
    <t>COUNTRY TEAMS 2011</t>
  </si>
  <si>
    <t>CLUB 
NUMBER</t>
  </si>
  <si>
    <t>CLUB DETAILS</t>
  </si>
  <si>
    <t>* This will normally be half the number of teams times the number of rounds.</t>
  </si>
  <si>
    <t xml:space="preserve">This worksheet has been protected to prevent you from accidentally deleting formulas. </t>
  </si>
  <si>
    <t>PLEASE DO NOT SEND ANY DOCUMENTS OR MONEY TO THE ABF NOR TO THE NSWBA</t>
  </si>
  <si>
    <t>This file, duly completed</t>
  </si>
  <si>
    <t>** These are calculated automatically from the event details supplied above.</t>
  </si>
  <si>
    <t xml:space="preserve">NUMBER OF BOARDS PER MATCH    </t>
  </si>
  <si>
    <t xml:space="preserve">TOTAL NUMBER OF MATCHES IN EVENT*    </t>
  </si>
  <si>
    <t>DIVISIONAL FINAL</t>
  </si>
  <si>
    <t>If your club held an event classified as a Divisional Final, complete this form by filling in the pink-shaded cells.</t>
  </si>
  <si>
    <t>DIVISION</t>
  </si>
  <si>
    <t>DIVISIONAL FINAL DETAILS</t>
  </si>
  <si>
    <t>DETAILS OF TEAM PROGRESSING TO THE STATE FINAL</t>
  </si>
  <si>
    <t>Reserve Team</t>
  </si>
  <si>
    <t>Table 1.   OUTRIGHT WINNER AWARDS:  Weight = 1.0</t>
  </si>
  <si>
    <t>Tables</t>
  </si>
  <si>
    <t>s=2 calc</t>
  </si>
  <si>
    <t>44% of S=4</t>
  </si>
  <si>
    <t>52% of S=4</t>
  </si>
  <si>
    <t>S = 2</t>
  </si>
  <si>
    <t>s=3 calc</t>
  </si>
  <si>
    <t>72% of S=4</t>
  </si>
  <si>
    <t>80% of S=4</t>
  </si>
  <si>
    <t>S = 3</t>
  </si>
  <si>
    <t>To calculate the total sessional MPs awarded:</t>
  </si>
  <si>
    <t>Find the appropriate winners award from Table 1.</t>
  </si>
  <si>
    <t>Multiply by cumulative value for one third of tables</t>
  </si>
  <si>
    <t>Table 2.   TOTAL OUTRIGHT AWARDS: Weight = 1.0</t>
  </si>
  <si>
    <t>Cumulative</t>
  </si>
  <si>
    <t>Award to  winner</t>
  </si>
  <si>
    <t>T/3</t>
  </si>
  <si>
    <t>Award to place 2</t>
  </si>
  <si>
    <t>Award to place 3</t>
  </si>
  <si>
    <t>Award to place 4</t>
  </si>
  <si>
    <t>Award to place 5</t>
  </si>
  <si>
    <t>Award to place 6</t>
  </si>
  <si>
    <t>Award to place 7</t>
  </si>
  <si>
    <t>Award to place 8</t>
  </si>
  <si>
    <t>Award to place 9</t>
  </si>
  <si>
    <t>Award to place 10</t>
  </si>
  <si>
    <t>Award to place 11</t>
  </si>
  <si>
    <t>Award to place 12</t>
  </si>
  <si>
    <t>Award to place 13</t>
  </si>
  <si>
    <t>Award to place 14</t>
  </si>
  <si>
    <t>Award to place 15</t>
  </si>
  <si>
    <t>Award to place 16</t>
  </si>
  <si>
    <t>Award to place 17</t>
  </si>
  <si>
    <t>Award to place 18</t>
  </si>
  <si>
    <t>Award to place 19</t>
  </si>
  <si>
    <t>Award to place 20</t>
  </si>
  <si>
    <t>Award to place 21</t>
  </si>
  <si>
    <t>Award to place 22</t>
  </si>
  <si>
    <t>Award to place 23</t>
  </si>
  <si>
    <t>Award to place 24</t>
  </si>
  <si>
    <t>Award to place 25</t>
  </si>
  <si>
    <t>Award to place 26</t>
  </si>
  <si>
    <t>Award to place 27</t>
  </si>
  <si>
    <t>Award to place 28</t>
  </si>
  <si>
    <t>Award to place 29</t>
  </si>
  <si>
    <t>Award to place 30</t>
  </si>
  <si>
    <t>Award to place 31</t>
  </si>
  <si>
    <t>Award to place 32</t>
  </si>
  <si>
    <t>Award to place 33</t>
  </si>
  <si>
    <t>Award to place 34</t>
  </si>
  <si>
    <t>Award to place 35</t>
  </si>
  <si>
    <t>Award to place 36</t>
  </si>
  <si>
    <t>Award to place 37</t>
  </si>
  <si>
    <t>Award to place 38</t>
  </si>
  <si>
    <t>Award to place 39</t>
  </si>
  <si>
    <t>Award to place 40</t>
  </si>
  <si>
    <t>Award to place 41</t>
  </si>
  <si>
    <t>MASTERPOINT CALCULATOR</t>
  </si>
  <si>
    <t>Divisional Representative Team</t>
  </si>
  <si>
    <t xml:space="preserve">NUMBER OF TEAMS IN DIVISIONAL FINAL    </t>
  </si>
  <si>
    <t xml:space="preserve">NUMBER OF SESSIONS IN DIVISIONAL FINAL    </t>
  </si>
  <si>
    <t xml:space="preserve">CLUB  
VENUE  </t>
  </si>
  <si>
    <t>(i.e. value in Column E from Table 2) and</t>
  </si>
  <si>
    <t>by the weighting (W = 5.0) and by 4 (no of players in team).</t>
  </si>
  <si>
    <t xml:space="preserve">DIRECTOR  </t>
  </si>
  <si>
    <r>
      <t>List of players and ABF numbers for team progressing to the State Final (</t>
    </r>
    <r>
      <rPr>
        <b/>
        <i/>
        <sz val="11"/>
        <color indexed="8"/>
        <rFont val="Calibri"/>
        <family val="2"/>
      </rPr>
      <t xml:space="preserve">i.e. </t>
    </r>
    <r>
      <rPr>
        <b/>
        <sz val="11"/>
        <color indexed="8"/>
        <rFont val="Calibri"/>
        <family val="2"/>
      </rPr>
      <t>fill in section below)</t>
    </r>
  </si>
  <si>
    <t>Cheques (payable to the NSWBA) to cover Divisional Final entry fees (this amount)</t>
  </si>
  <si>
    <t>Copy of the results of your Divisional Final</t>
  </si>
  <si>
    <t xml:space="preserve">**TOTAL MASTERPOINTS AWARDED   </t>
  </si>
  <si>
    <t xml:space="preserve">**Total Outright awards   </t>
  </si>
  <si>
    <t xml:space="preserve">**Total Sessional awards   </t>
  </si>
  <si>
    <t>(viz. The formula in cell 'Divisional Final'!F32)</t>
  </si>
  <si>
    <t>DIVISIONAL COORDINATOR'S SUMMARY</t>
  </si>
  <si>
    <t/>
  </si>
  <si>
    <t>DIVISION (North / South / Outer Metro)</t>
  </si>
  <si>
    <t>CLUB QUALIFYING EVENTS</t>
  </si>
  <si>
    <t>Region</t>
  </si>
  <si>
    <t>Club name</t>
  </si>
  <si>
    <t>No of teams</t>
  </si>
  <si>
    <t>No of teams going</t>
  </si>
  <si>
    <t>Masterpoints</t>
  </si>
  <si>
    <t>taking part</t>
  </si>
  <si>
    <t>to Regional final</t>
  </si>
  <si>
    <t>$</t>
  </si>
  <si>
    <t xml:space="preserve">DETAILS OF TEAMS QUALIFYING FOR DIVISIONAL FINAL </t>
  </si>
  <si>
    <t>Entry fees to Div</t>
  </si>
  <si>
    <t>to Divisional final</t>
  </si>
  <si>
    <t>REGIONAL FINALS QUALIFYING TEAMS TO THE DIVISIONAL FINAL</t>
  </si>
  <si>
    <t>(A)</t>
  </si>
  <si>
    <t>NOMINATIONS DIRECT TO THE DIVISIONAL FINAL</t>
  </si>
  <si>
    <t>(B)</t>
  </si>
  <si>
    <t>Club hosting divisional final on behalf of NSWBA</t>
  </si>
  <si>
    <t>Date held</t>
  </si>
  <si>
    <t>Income:</t>
  </si>
  <si>
    <t>Entry fees</t>
  </si>
  <si>
    <t>Teams qualified from Regional Finals</t>
  </si>
  <si>
    <t>Teams directly nominated</t>
  </si>
  <si>
    <t>Adjustments - please describe:</t>
  </si>
  <si>
    <t>Total adjustments</t>
  </si>
  <si>
    <t>Total income</t>
  </si>
  <si>
    <t>Expenses to be reimbursed (please list below and provide receipts to the NSWBA):</t>
  </si>
  <si>
    <t>Director</t>
  </si>
  <si>
    <t>Boards</t>
  </si>
  <si>
    <t>Room hire</t>
  </si>
  <si>
    <t>Catering</t>
  </si>
  <si>
    <t>Other - please list:</t>
  </si>
  <si>
    <t>Total expenses</t>
  </si>
  <si>
    <t>FINANCIAL SUMMARY</t>
  </si>
  <si>
    <t>Masterpoints from club qualifying events</t>
  </si>
  <si>
    <t>Due to NSWBA</t>
  </si>
  <si>
    <t xml:space="preserve">Masterpoints from club regional finals </t>
  </si>
  <si>
    <t>Divisional final entry fees</t>
  </si>
  <si>
    <t>Divisional final expenses</t>
  </si>
  <si>
    <t>To be reimbursed by NSWBA</t>
  </si>
  <si>
    <t>Entry fee to Divisional Final</t>
  </si>
  <si>
    <t>This worksheet has been protected.  You do not need to access this worksheet.  It is for administrative and calculation purposes only and must not be edited.</t>
  </si>
  <si>
    <t>c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</si>
</sst>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"/>
    <numFmt numFmtId="166" formatCode="0.000"/>
    <numFmt numFmtId="167" formatCode="0.0000000"/>
    <numFmt numFmtId="168" formatCode="0.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3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color indexed="3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3"/>
      <color rgb="FF0070C0"/>
      <name val="Calibri"/>
      <family val="2"/>
    </font>
    <font>
      <b/>
      <sz val="14"/>
      <color theme="1"/>
      <name val="Calibri"/>
      <family val="2"/>
    </font>
    <font>
      <b/>
      <sz val="11"/>
      <color rgb="FF0070C0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Border="1" applyAlignment="1">
      <alignment/>
    </xf>
    <xf numFmtId="0" fontId="47" fillId="0" borderId="10" xfId="0" applyFont="1" applyBorder="1" applyAlignment="1">
      <alignment horizontal="right"/>
    </xf>
    <xf numFmtId="0" fontId="52" fillId="0" borderId="0" xfId="0" applyFont="1" applyAlignment="1">
      <alignment/>
    </xf>
    <xf numFmtId="0" fontId="47" fillId="0" borderId="0" xfId="0" applyFont="1" applyBorder="1" applyAlignment="1">
      <alignment horizontal="right"/>
    </xf>
    <xf numFmtId="0" fontId="53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3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3" xfId="0" applyFont="1" applyBorder="1" applyAlignment="1">
      <alignment/>
    </xf>
    <xf numFmtId="0" fontId="0" fillId="0" borderId="14" xfId="0" applyBorder="1" applyAlignment="1">
      <alignment/>
    </xf>
    <xf numFmtId="0" fontId="47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49" fillId="0" borderId="11" xfId="0" applyFont="1" applyBorder="1" applyAlignment="1">
      <alignment/>
    </xf>
    <xf numFmtId="0" fontId="0" fillId="0" borderId="13" xfId="0" applyBorder="1" applyAlignment="1">
      <alignment/>
    </xf>
    <xf numFmtId="0" fontId="54" fillId="0" borderId="0" xfId="0" applyFont="1" applyAlignment="1">
      <alignment/>
    </xf>
    <xf numFmtId="0" fontId="55" fillId="0" borderId="11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3" fillId="0" borderId="11" xfId="0" applyFont="1" applyBorder="1" applyAlignment="1">
      <alignment horizontal="center" vertical="center" wrapText="1"/>
    </xf>
    <xf numFmtId="2" fontId="28" fillId="31" borderId="16" xfId="56" applyNumberFormat="1" applyFont="1" applyBorder="1" applyAlignment="1" applyProtection="1">
      <alignment vertical="center"/>
      <protection/>
    </xf>
    <xf numFmtId="0" fontId="52" fillId="0" borderId="0" xfId="0" applyFont="1" applyBorder="1" applyAlignment="1">
      <alignment/>
    </xf>
    <xf numFmtId="0" fontId="47" fillId="27" borderId="16" xfId="40" applyFont="1" applyBorder="1" applyAlignment="1">
      <alignment/>
    </xf>
    <xf numFmtId="0" fontId="47" fillId="27" borderId="17" xfId="40" applyFont="1" applyBorder="1" applyAlignment="1">
      <alignment/>
    </xf>
    <xf numFmtId="0" fontId="47" fillId="27" borderId="18" xfId="40" applyFont="1" applyBorder="1" applyAlignment="1">
      <alignment/>
    </xf>
    <xf numFmtId="0" fontId="47" fillId="27" borderId="19" xfId="40" applyFont="1" applyBorder="1" applyAlignment="1">
      <alignment/>
    </xf>
    <xf numFmtId="0" fontId="53" fillId="0" borderId="11" xfId="0" applyFont="1" applyBorder="1" applyAlignment="1">
      <alignment horizontal="right"/>
    </xf>
    <xf numFmtId="0" fontId="53" fillId="0" borderId="11" xfId="0" applyFont="1" applyBorder="1" applyAlignment="1">
      <alignment horizontal="right" vertical="center" wrapText="1"/>
    </xf>
    <xf numFmtId="0" fontId="56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47" fillId="0" borderId="0" xfId="0" applyFont="1" applyBorder="1" applyAlignment="1">
      <alignment horizontal="center" vertical="center"/>
    </xf>
    <xf numFmtId="0" fontId="56" fillId="0" borderId="21" xfId="0" applyFont="1" applyBorder="1" applyAlignment="1">
      <alignment/>
    </xf>
    <xf numFmtId="0" fontId="56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11" xfId="0" applyFont="1" applyBorder="1" applyAlignment="1">
      <alignment/>
    </xf>
    <xf numFmtId="165" fontId="56" fillId="0" borderId="12" xfId="0" applyNumberFormat="1" applyFont="1" applyBorder="1" applyAlignment="1">
      <alignment/>
    </xf>
    <xf numFmtId="0" fontId="56" fillId="0" borderId="13" xfId="0" applyFont="1" applyBorder="1" applyAlignment="1">
      <alignment/>
    </xf>
    <xf numFmtId="165" fontId="56" fillId="0" borderId="15" xfId="0" applyNumberFormat="1" applyFont="1" applyBorder="1" applyAlignment="1">
      <alignment/>
    </xf>
    <xf numFmtId="0" fontId="0" fillId="0" borderId="21" xfId="0" applyBorder="1" applyAlignment="1">
      <alignment/>
    </xf>
    <xf numFmtId="166" fontId="0" fillId="0" borderId="22" xfId="0" applyNumberFormat="1" applyBorder="1" applyAlignment="1">
      <alignment/>
    </xf>
    <xf numFmtId="166" fontId="0" fillId="0" borderId="23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53" fillId="0" borderId="0" xfId="0" applyFont="1" applyBorder="1" applyAlignment="1">
      <alignment horizontal="right"/>
    </xf>
    <xf numFmtId="44" fontId="28" fillId="31" borderId="16" xfId="44" applyFont="1" applyFill="1" applyBorder="1" applyAlignment="1" applyProtection="1">
      <alignment vertical="center"/>
      <protection/>
    </xf>
    <xf numFmtId="165" fontId="56" fillId="0" borderId="0" xfId="0" applyNumberFormat="1" applyFont="1" applyBorder="1" applyAlignment="1">
      <alignment/>
    </xf>
    <xf numFmtId="165" fontId="56" fillId="0" borderId="14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7" fontId="0" fillId="0" borderId="10" xfId="0" applyNumberFormat="1" applyBorder="1" applyAlignment="1">
      <alignment/>
    </xf>
    <xf numFmtId="167" fontId="0" fillId="0" borderId="26" xfId="0" applyNumberFormat="1" applyBorder="1" applyAlignment="1">
      <alignment/>
    </xf>
    <xf numFmtId="167" fontId="0" fillId="0" borderId="27" xfId="0" applyNumberFormat="1" applyBorder="1" applyAlignment="1">
      <alignment/>
    </xf>
    <xf numFmtId="0" fontId="0" fillId="13" borderId="16" xfId="26" applyBorder="1" applyAlignment="1" applyProtection="1">
      <alignment horizontal="center"/>
      <protection locked="0"/>
    </xf>
    <xf numFmtId="0" fontId="0" fillId="33" borderId="16" xfId="26" applyFill="1" applyBorder="1" applyAlignment="1" applyProtection="1">
      <alignment horizontal="center"/>
      <protection locked="0"/>
    </xf>
    <xf numFmtId="0" fontId="0" fillId="33" borderId="28" xfId="26" applyFill="1" applyBorder="1" applyAlignment="1" applyProtection="1">
      <alignment horizontal="center"/>
      <protection locked="0"/>
    </xf>
    <xf numFmtId="0" fontId="0" fillId="33" borderId="16" xfId="26" applyFont="1" applyFill="1" applyBorder="1" applyAlignment="1" applyProtection="1">
      <alignment horizontal="center"/>
      <protection locked="0"/>
    </xf>
    <xf numFmtId="0" fontId="47" fillId="27" borderId="16" xfId="40" applyFont="1" applyBorder="1" applyAlignment="1">
      <alignment horizontal="center"/>
    </xf>
    <xf numFmtId="0" fontId="0" fillId="13" borderId="29" xfId="26" applyBorder="1" applyAlignment="1" applyProtection="1">
      <alignment horizontal="left" vertical="center"/>
      <protection locked="0"/>
    </xf>
    <xf numFmtId="0" fontId="0" fillId="13" borderId="30" xfId="26" applyBorder="1" applyAlignment="1" applyProtection="1">
      <alignment horizontal="left" vertical="center"/>
      <protection locked="0"/>
    </xf>
    <xf numFmtId="0" fontId="47" fillId="27" borderId="28" xfId="40" applyFont="1" applyBorder="1" applyAlignment="1">
      <alignment horizontal="center"/>
    </xf>
    <xf numFmtId="0" fontId="47" fillId="0" borderId="31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0" fillId="13" borderId="29" xfId="26" applyFont="1" applyBorder="1" applyAlignment="1" applyProtection="1">
      <alignment horizontal="left"/>
      <protection locked="0"/>
    </xf>
    <xf numFmtId="0" fontId="0" fillId="13" borderId="30" xfId="26" applyFont="1" applyBorder="1" applyAlignment="1" applyProtection="1">
      <alignment horizontal="left"/>
      <protection locked="0"/>
    </xf>
    <xf numFmtId="0" fontId="47" fillId="27" borderId="17" xfId="40" applyFont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0" fontId="0" fillId="13" borderId="19" xfId="26" applyBorder="1" applyAlignment="1" applyProtection="1">
      <alignment horizontal="center"/>
      <protection locked="0"/>
    </xf>
    <xf numFmtId="0" fontId="0" fillId="13" borderId="36" xfId="26" applyBorder="1" applyAlignment="1" applyProtection="1">
      <alignment horizontal="center"/>
      <protection locked="0"/>
    </xf>
    <xf numFmtId="0" fontId="0" fillId="13" borderId="16" xfId="26" applyBorder="1" applyAlignment="1" applyProtection="1">
      <alignment horizontal="left" vertical="center"/>
      <protection locked="0"/>
    </xf>
    <xf numFmtId="0" fontId="55" fillId="0" borderId="31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0" fillId="0" borderId="0" xfId="0" applyAlignment="1" quotePrefix="1">
      <alignment/>
    </xf>
    <xf numFmtId="0" fontId="53" fillId="0" borderId="0" xfId="0" applyFont="1" applyAlignment="1">
      <alignment/>
    </xf>
    <xf numFmtId="0" fontId="49" fillId="0" borderId="37" xfId="0" applyFont="1" applyBorder="1" applyAlignment="1">
      <alignment/>
    </xf>
    <xf numFmtId="0" fontId="49" fillId="0" borderId="29" xfId="0" applyFont="1" applyBorder="1" applyAlignment="1">
      <alignment/>
    </xf>
    <xf numFmtId="0" fontId="49" fillId="0" borderId="30" xfId="0" applyFont="1" applyBorder="1" applyAlignment="1">
      <alignment/>
    </xf>
    <xf numFmtId="0" fontId="47" fillId="0" borderId="38" xfId="0" applyFont="1" applyBorder="1" applyAlignment="1">
      <alignment/>
    </xf>
    <xf numFmtId="0" fontId="47" fillId="0" borderId="25" xfId="0" applyFont="1" applyBorder="1" applyAlignment="1">
      <alignment/>
    </xf>
    <xf numFmtId="0" fontId="0" fillId="0" borderId="39" xfId="0" applyBorder="1" applyAlignment="1">
      <alignment/>
    </xf>
    <xf numFmtId="0" fontId="47" fillId="0" borderId="27" xfId="0" applyFont="1" applyBorder="1" applyAlignment="1">
      <alignment/>
    </xf>
    <xf numFmtId="0" fontId="47" fillId="0" borderId="39" xfId="0" applyFont="1" applyBorder="1" applyAlignment="1">
      <alignment/>
    </xf>
    <xf numFmtId="0" fontId="47" fillId="0" borderId="39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37" xfId="0" applyBorder="1" applyAlignment="1">
      <alignment/>
    </xf>
    <xf numFmtId="2" fontId="0" fillId="0" borderId="16" xfId="0" applyNumberFormat="1" applyBorder="1" applyAlignment="1">
      <alignment/>
    </xf>
    <xf numFmtId="0" fontId="47" fillId="0" borderId="0" xfId="0" applyFont="1" applyAlignment="1">
      <alignment horizontal="right"/>
    </xf>
    <xf numFmtId="2" fontId="0" fillId="0" borderId="4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30" xfId="0" applyBorder="1" applyAlignment="1">
      <alignment/>
    </xf>
    <xf numFmtId="1" fontId="0" fillId="0" borderId="40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34" borderId="16" xfId="0" applyFill="1" applyBorder="1" applyAlignment="1">
      <alignment/>
    </xf>
    <xf numFmtId="0" fontId="0" fillId="0" borderId="40" xfId="0" applyBorder="1" applyAlignment="1">
      <alignment/>
    </xf>
    <xf numFmtId="0" fontId="47" fillId="0" borderId="37" xfId="0" applyFont="1" applyBorder="1" applyAlignment="1">
      <alignment/>
    </xf>
    <xf numFmtId="0" fontId="47" fillId="0" borderId="29" xfId="0" applyFont="1" applyBorder="1" applyAlignment="1">
      <alignment/>
    </xf>
    <xf numFmtId="0" fontId="47" fillId="0" borderId="30" xfId="0" applyFont="1" applyBorder="1" applyAlignment="1">
      <alignment/>
    </xf>
    <xf numFmtId="0" fontId="0" fillId="0" borderId="0" xfId="0" applyAlignment="1">
      <alignment horizontal="right"/>
    </xf>
    <xf numFmtId="1" fontId="0" fillId="0" borderId="16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27" xfId="0" applyFont="1" applyBorder="1" applyAlignment="1">
      <alignment/>
    </xf>
    <xf numFmtId="0" fontId="47" fillId="0" borderId="0" xfId="0" applyFont="1" applyFill="1" applyBorder="1" applyAlignment="1">
      <alignment/>
    </xf>
    <xf numFmtId="0" fontId="0" fillId="0" borderId="16" xfId="0" applyBorder="1" applyAlignment="1" quotePrefix="1">
      <alignment/>
    </xf>
    <xf numFmtId="0" fontId="47" fillId="0" borderId="16" xfId="0" applyFont="1" applyBorder="1" applyAlignment="1">
      <alignment/>
    </xf>
    <xf numFmtId="0" fontId="0" fillId="0" borderId="29" xfId="0" applyBorder="1" applyAlignment="1">
      <alignment/>
    </xf>
    <xf numFmtId="0" fontId="0" fillId="13" borderId="28" xfId="26" applyFont="1" applyBorder="1" applyAlignment="1" applyProtection="1">
      <alignment horizontal="center" vertical="center"/>
      <protection locked="0"/>
    </xf>
    <xf numFmtId="0" fontId="0" fillId="13" borderId="37" xfId="26" applyFont="1" applyBorder="1" applyAlignment="1" applyProtection="1">
      <alignment horizontal="left" vertical="center"/>
      <protection locked="0"/>
    </xf>
    <xf numFmtId="0" fontId="0" fillId="13" borderId="16" xfId="26" applyFont="1" applyBorder="1" applyAlignment="1" applyProtection="1">
      <alignment horizontal="left" vertical="center"/>
      <protection locked="0"/>
    </xf>
    <xf numFmtId="15" fontId="0" fillId="13" borderId="16" xfId="26" applyNumberFormat="1" applyFont="1" applyBorder="1" applyAlignment="1" applyProtection="1">
      <alignment horizontal="left" vertical="center"/>
      <protection locked="0"/>
    </xf>
    <xf numFmtId="0" fontId="0" fillId="13" borderId="37" xfId="26" applyFont="1" applyBorder="1" applyAlignment="1" applyProtection="1">
      <alignment horizontal="left"/>
      <protection locked="0"/>
    </xf>
    <xf numFmtId="0" fontId="0" fillId="13" borderId="16" xfId="26" applyFont="1" applyBorder="1" applyAlignment="1" applyProtection="1">
      <alignment/>
      <protection locked="0"/>
    </xf>
    <xf numFmtId="0" fontId="0" fillId="13" borderId="16" xfId="26" applyFont="1" applyBorder="1" applyAlignment="1" applyProtection="1">
      <alignment horizontal="center"/>
      <protection locked="0"/>
    </xf>
    <xf numFmtId="0" fontId="0" fillId="13" borderId="19" xfId="26" applyFont="1" applyBorder="1" applyAlignment="1" applyProtection="1">
      <alignment horizontal="center"/>
      <protection locked="0"/>
    </xf>
    <xf numFmtId="0" fontId="0" fillId="33" borderId="16" xfId="26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39</xdr:row>
      <xdr:rowOff>9525</xdr:rowOff>
    </xdr:from>
    <xdr:to>
      <xdr:col>9</xdr:col>
      <xdr:colOff>504825</xdr:colOff>
      <xdr:row>40</xdr:row>
      <xdr:rowOff>66675</xdr:rowOff>
    </xdr:to>
    <xdr:sp>
      <xdr:nvSpPr>
        <xdr:cNvPr id="1" name="Straight Arrow Connector 3"/>
        <xdr:cNvSpPr>
          <a:spLocks/>
        </xdr:cNvSpPr>
      </xdr:nvSpPr>
      <xdr:spPr>
        <a:xfrm flipV="1">
          <a:off x="5581650" y="9353550"/>
          <a:ext cx="581025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showZeros="0" tabSelected="1" workbookViewId="0" topLeftCell="A1">
      <selection activeCell="A2" sqref="A2"/>
    </sheetView>
  </sheetViews>
  <sheetFormatPr defaultColWidth="9.140625" defaultRowHeight="15"/>
  <cols>
    <col min="1" max="9" width="9.421875" style="0" customWidth="1"/>
    <col min="11" max="11" width="10.57421875" style="0" bestFit="1" customWidth="1"/>
    <col min="13" max="13" width="10.57421875" style="0" bestFit="1" customWidth="1"/>
    <col min="14" max="14" width="9.421875" style="0" customWidth="1"/>
  </cols>
  <sheetData>
    <row r="1" ht="17.25">
      <c r="A1" s="25" t="s">
        <v>19</v>
      </c>
    </row>
    <row r="3" spans="1:7" s="7" customFormat="1" ht="23.25">
      <c r="A3" s="6" t="s">
        <v>15</v>
      </c>
      <c r="E3" s="8"/>
      <c r="G3" s="6" t="s">
        <v>25</v>
      </c>
    </row>
    <row r="5" ht="15">
      <c r="A5" s="1" t="s">
        <v>26</v>
      </c>
    </row>
    <row r="6" ht="15.75" thickBot="1">
      <c r="A6" s="1"/>
    </row>
    <row r="7" spans="1:9" ht="18.75">
      <c r="A7" s="83" t="s">
        <v>17</v>
      </c>
      <c r="B7" s="84"/>
      <c r="C7" s="84"/>
      <c r="D7" s="84"/>
      <c r="E7" s="84"/>
      <c r="F7" s="84"/>
      <c r="G7" s="84"/>
      <c r="H7" s="84"/>
      <c r="I7" s="85"/>
    </row>
    <row r="8" spans="1:9" ht="18.75">
      <c r="A8" s="26"/>
      <c r="B8" s="27"/>
      <c r="C8" s="27"/>
      <c r="D8" s="27"/>
      <c r="E8" s="27"/>
      <c r="F8" s="27"/>
      <c r="G8" s="27"/>
      <c r="H8" s="27"/>
      <c r="I8" s="28"/>
    </row>
    <row r="9" spans="1:9" s="4" customFormat="1" ht="35.25" customHeight="1">
      <c r="A9" s="30" t="s">
        <v>27</v>
      </c>
      <c r="B9" s="131" t="s">
        <v>147</v>
      </c>
      <c r="C9" s="74"/>
      <c r="D9" s="74"/>
      <c r="E9" s="74"/>
      <c r="F9" s="75"/>
      <c r="G9" s="5"/>
      <c r="H9" s="27"/>
      <c r="I9" s="28"/>
    </row>
    <row r="10" spans="1:9" ht="15">
      <c r="A10" s="29"/>
      <c r="B10" s="2"/>
      <c r="C10" s="2"/>
      <c r="D10" s="2"/>
      <c r="E10" s="2"/>
      <c r="F10" s="2"/>
      <c r="G10" s="2"/>
      <c r="H10" s="2"/>
      <c r="I10" s="15"/>
    </row>
    <row r="11" spans="1:9" s="4" customFormat="1" ht="35.25" customHeight="1">
      <c r="A11" s="38" t="s">
        <v>92</v>
      </c>
      <c r="B11" s="131"/>
      <c r="C11" s="74"/>
      <c r="D11" s="74"/>
      <c r="E11" s="74"/>
      <c r="F11" s="75"/>
      <c r="G11" s="5"/>
      <c r="H11" s="12" t="s">
        <v>16</v>
      </c>
      <c r="I11" s="130"/>
    </row>
    <row r="12" spans="1:9" s="4" customFormat="1" ht="18.75" customHeight="1">
      <c r="A12" s="16"/>
      <c r="B12" s="2"/>
      <c r="C12" s="5"/>
      <c r="D12" s="5"/>
      <c r="E12" s="5"/>
      <c r="F12" s="5"/>
      <c r="G12" s="5"/>
      <c r="H12" s="5"/>
      <c r="I12" s="17"/>
    </row>
    <row r="13" spans="1:9" ht="18" customHeight="1">
      <c r="A13" s="18" t="s">
        <v>9</v>
      </c>
      <c r="B13" s="2"/>
      <c r="C13" s="2"/>
      <c r="D13" s="11" t="s">
        <v>6</v>
      </c>
      <c r="E13" s="132"/>
      <c r="F13" s="88"/>
      <c r="G13" s="88"/>
      <c r="H13" s="88"/>
      <c r="I13" s="15"/>
    </row>
    <row r="14" spans="1:9" ht="18" customHeight="1">
      <c r="A14" s="18"/>
      <c r="B14" s="2"/>
      <c r="C14" s="2"/>
      <c r="D14" s="11" t="s">
        <v>7</v>
      </c>
      <c r="E14" s="132"/>
      <c r="F14" s="88"/>
      <c r="G14" s="88"/>
      <c r="H14" s="88"/>
      <c r="I14" s="15"/>
    </row>
    <row r="15" spans="1:9" ht="18" customHeight="1">
      <c r="A15" s="18"/>
      <c r="B15" s="2"/>
      <c r="C15" s="2"/>
      <c r="D15" s="11" t="s">
        <v>12</v>
      </c>
      <c r="E15" s="132"/>
      <c r="F15" s="88"/>
      <c r="G15" s="88"/>
      <c r="H15" s="88"/>
      <c r="I15" s="15"/>
    </row>
    <row r="16" spans="1:13" ht="18" customHeight="1">
      <c r="A16" s="18"/>
      <c r="B16" s="2"/>
      <c r="C16" s="2"/>
      <c r="D16" s="9" t="s">
        <v>8</v>
      </c>
      <c r="E16" s="133"/>
      <c r="F16" s="88"/>
      <c r="G16" s="88"/>
      <c r="H16" s="88"/>
      <c r="I16" s="15"/>
      <c r="J16" s="2"/>
      <c r="K16" s="2"/>
      <c r="L16" s="2"/>
      <c r="M16" s="2"/>
    </row>
    <row r="17" spans="1:13" ht="18" customHeight="1" thickBot="1">
      <c r="A17" s="19"/>
      <c r="B17" s="20"/>
      <c r="C17" s="20"/>
      <c r="D17" s="21"/>
      <c r="E17" s="20"/>
      <c r="F17" s="20"/>
      <c r="G17" s="20"/>
      <c r="H17" s="20"/>
      <c r="I17" s="22"/>
      <c r="J17" s="2"/>
      <c r="K17" s="2"/>
      <c r="L17" s="2"/>
      <c r="M17" s="2"/>
    </row>
    <row r="18" spans="1:14" ht="18" customHeight="1" thickBot="1">
      <c r="A18" s="3"/>
      <c r="B18" s="2"/>
      <c r="C18" s="2"/>
      <c r="D18" s="11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8" ht="18" customHeight="1" thickBot="1">
      <c r="A19" s="92" t="s">
        <v>28</v>
      </c>
      <c r="B19" s="93"/>
      <c r="C19" s="93"/>
      <c r="D19" s="93"/>
      <c r="E19" s="93"/>
      <c r="F19" s="93"/>
      <c r="G19" s="93"/>
      <c r="H19" s="94"/>
    </row>
    <row r="20" spans="1:8" ht="18" customHeight="1">
      <c r="A20" s="58"/>
      <c r="B20" s="43"/>
      <c r="C20" s="43"/>
      <c r="D20" s="43"/>
      <c r="E20" s="43"/>
      <c r="F20" s="43"/>
      <c r="G20" s="43"/>
      <c r="H20" s="59"/>
    </row>
    <row r="21" spans="1:8" ht="17.25" customHeight="1">
      <c r="A21" s="18"/>
      <c r="B21" s="3"/>
      <c r="C21" s="60" t="s">
        <v>95</v>
      </c>
      <c r="D21" s="134"/>
      <c r="E21" s="80"/>
      <c r="F21" s="80"/>
      <c r="G21" s="81"/>
      <c r="H21" s="15"/>
    </row>
    <row r="22" spans="1:8" ht="20.25" customHeight="1">
      <c r="A22" s="14"/>
      <c r="B22" s="2"/>
      <c r="C22" s="13"/>
      <c r="D22" s="2"/>
      <c r="E22" s="37" t="s">
        <v>90</v>
      </c>
      <c r="F22" s="135"/>
      <c r="G22" s="2"/>
      <c r="H22" s="15"/>
    </row>
    <row r="23" spans="1:8" ht="20.25" customHeight="1">
      <c r="A23" s="14"/>
      <c r="B23" s="2"/>
      <c r="C23" s="2"/>
      <c r="D23" s="2"/>
      <c r="E23" s="37" t="s">
        <v>91</v>
      </c>
      <c r="F23" s="135"/>
      <c r="G23" s="32">
        <f>IF(F23=0,"",IF(F23=2,"",IF(F23=3,"","The Divisional Final was supposed to be over 3 sessions.")))</f>
      </c>
      <c r="H23" s="15"/>
    </row>
    <row r="24" spans="1:8" ht="20.25" customHeight="1">
      <c r="A24" s="14"/>
      <c r="B24" s="2"/>
      <c r="C24" s="2"/>
      <c r="D24" s="2"/>
      <c r="E24" s="37" t="s">
        <v>23</v>
      </c>
      <c r="F24" s="135"/>
      <c r="G24" s="32">
        <f>IF(F23=0,"",IF(F23=2,"",IF(F23=3,"","The Outright awards calculator only works for S=2 or 3.")))</f>
      </c>
      <c r="H24" s="15"/>
    </row>
    <row r="25" spans="1:8" ht="20.25" customHeight="1">
      <c r="A25" s="14"/>
      <c r="B25" s="2"/>
      <c r="C25" s="2"/>
      <c r="D25" s="2"/>
      <c r="E25" s="37" t="s">
        <v>24</v>
      </c>
      <c r="F25" s="135"/>
      <c r="G25" s="2"/>
      <c r="H25" s="15"/>
    </row>
    <row r="26" spans="1:10" ht="18.75" customHeight="1">
      <c r="A26" s="18" t="s">
        <v>18</v>
      </c>
      <c r="B26" s="3"/>
      <c r="C26" s="2"/>
      <c r="D26" s="2"/>
      <c r="E26" s="3"/>
      <c r="F26" s="3"/>
      <c r="G26" s="2"/>
      <c r="H26" s="15"/>
      <c r="J26" s="10"/>
    </row>
    <row r="27" spans="1:8" ht="20.25" customHeight="1" thickBot="1">
      <c r="A27" s="24"/>
      <c r="B27" s="20"/>
      <c r="C27" s="20"/>
      <c r="D27" s="20"/>
      <c r="E27" s="20"/>
      <c r="F27" s="20"/>
      <c r="G27" s="20"/>
      <c r="H27" s="22"/>
    </row>
    <row r="28" spans="1:8" ht="20.25" customHeight="1" thickBot="1">
      <c r="A28" s="42"/>
      <c r="B28" s="2"/>
      <c r="C28" s="2"/>
      <c r="D28" s="2"/>
      <c r="E28" s="2"/>
      <c r="F28" s="2"/>
      <c r="G28" s="2"/>
      <c r="H28" s="42"/>
    </row>
    <row r="29" spans="1:8" ht="20.25" customHeight="1" thickBot="1">
      <c r="A29" s="77" t="s">
        <v>88</v>
      </c>
      <c r="B29" s="78"/>
      <c r="C29" s="78"/>
      <c r="D29" s="78"/>
      <c r="E29" s="78"/>
      <c r="F29" s="78"/>
      <c r="G29" s="78"/>
      <c r="H29" s="79"/>
    </row>
    <row r="30" spans="1:8" ht="20.25" customHeight="1">
      <c r="A30" s="14"/>
      <c r="B30" s="2"/>
      <c r="C30" s="2"/>
      <c r="D30" s="2"/>
      <c r="E30" s="2"/>
      <c r="F30" s="2"/>
      <c r="G30" s="2"/>
      <c r="H30" s="15"/>
    </row>
    <row r="31" spans="1:9" ht="20.25" customHeight="1">
      <c r="A31" s="14"/>
      <c r="B31" s="2"/>
      <c r="C31" s="2"/>
      <c r="D31" s="2"/>
      <c r="E31" s="13" t="s">
        <v>101</v>
      </c>
      <c r="F31" s="31">
        <f>IF(F24&gt;6,0.06*F24*F25*4,0)</f>
        <v>0</v>
      </c>
      <c r="H31" s="15"/>
      <c r="I31" s="10">
        <f>IF(ISBLANK(F24),"",IF(F24&lt;7,"THE SESSIONAL MASTERPOINT CALCULATOR REQUIRES MATCHES OF 7+ BOARDS.",""))</f>
      </c>
    </row>
    <row r="32" spans="1:9" ht="20.25" customHeight="1">
      <c r="A32" s="14"/>
      <c r="B32" s="2"/>
      <c r="C32" s="2"/>
      <c r="D32" s="2"/>
      <c r="E32" s="13" t="s">
        <v>100</v>
      </c>
      <c r="F32" s="31">
        <f>IF(F23&gt;0,IF(F22&gt;0,ROUND(INDEX(MPTables!G4:I65,F22,F23)*(INDEX(MPTables!C13:E53,ROUNDUP(F22/3,0),3)),2)*20,0),0)</f>
        <v>0</v>
      </c>
      <c r="H32" s="15"/>
      <c r="I32" s="10">
        <f>IF(ISBLANK(F24),"",IF(F24&lt;7,"UNPROTECT THE WORKSHEET (see instructions below) AND ENTER",""))</f>
      </c>
    </row>
    <row r="33" spans="1:9" ht="18.75" customHeight="1">
      <c r="A33" s="14"/>
      <c r="B33" s="2"/>
      <c r="C33" s="2"/>
      <c r="D33" s="2"/>
      <c r="E33" s="37" t="s">
        <v>99</v>
      </c>
      <c r="F33" s="31">
        <f>F31+F32</f>
        <v>0</v>
      </c>
      <c r="H33" s="15"/>
      <c r="I33" s="10">
        <f>IF(ISBLANK(F24),"",IF(F24&lt;7,"THE NUMBER OF SESSIONAL MASTERPOINTS AWARDED DIRECTLY INTO CELL F31.",""))</f>
      </c>
    </row>
    <row r="34" spans="1:9" ht="15.75">
      <c r="A34" s="23" t="s">
        <v>22</v>
      </c>
      <c r="B34" s="2"/>
      <c r="C34" s="2"/>
      <c r="D34" s="2"/>
      <c r="E34" s="2"/>
      <c r="F34" s="2"/>
      <c r="H34" s="15"/>
      <c r="I34" s="10">
        <f>IF(ISBLANK(F24),"",IF(F24&lt;7,"For Excel2007, click on the 'Review' tab and then on 'Unprotect Sheet'.",""))</f>
      </c>
    </row>
    <row r="35" spans="1:9" ht="15.75" thickBot="1">
      <c r="A35" s="24"/>
      <c r="B35" s="20"/>
      <c r="C35" s="20"/>
      <c r="D35" s="20"/>
      <c r="E35" s="20"/>
      <c r="F35" s="20"/>
      <c r="G35" s="20"/>
      <c r="H35" s="22"/>
      <c r="I35" s="10">
        <f>IF(ISBLANK(F24),"",IF(F24&lt;7,"For earlier versions of Excel, click on 'Tools', then 'Protection' and 'Unprotect Sheet'.",""))</f>
      </c>
    </row>
    <row r="37" spans="1:14" ht="15">
      <c r="A37" s="3" t="s">
        <v>13</v>
      </c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2" ht="15">
      <c r="A38" s="1"/>
      <c r="B38" s="1" t="s">
        <v>21</v>
      </c>
    </row>
    <row r="39" spans="1:11" ht="15">
      <c r="A39" s="1"/>
      <c r="B39" s="1" t="s">
        <v>98</v>
      </c>
      <c r="K39" s="61">
        <f>140*F22</f>
        <v>0</v>
      </c>
    </row>
    <row r="40" spans="1:2" ht="15">
      <c r="A40" s="1"/>
      <c r="B40" s="1" t="s">
        <v>0</v>
      </c>
    </row>
    <row r="41" spans="1:2" ht="15">
      <c r="A41" s="1"/>
      <c r="B41" s="1" t="s">
        <v>97</v>
      </c>
    </row>
    <row r="42" spans="1:2" ht="15">
      <c r="A42" s="1"/>
      <c r="B42" s="1" t="s">
        <v>96</v>
      </c>
    </row>
    <row r="43" spans="1:2" ht="15">
      <c r="A43" s="10"/>
      <c r="B43" s="1"/>
    </row>
    <row r="44" ht="15">
      <c r="A44" s="1" t="s">
        <v>20</v>
      </c>
    </row>
    <row r="45" ht="15.75" thickBot="1">
      <c r="A45" s="1"/>
    </row>
    <row r="46" spans="1:11" ht="16.5" customHeight="1" thickBot="1">
      <c r="A46" s="89" t="s">
        <v>29</v>
      </c>
      <c r="B46" s="90"/>
      <c r="C46" s="90"/>
      <c r="D46" s="90"/>
      <c r="E46" s="90"/>
      <c r="F46" s="90"/>
      <c r="G46" s="90"/>
      <c r="H46" s="90"/>
      <c r="I46" s="90"/>
      <c r="J46" s="90"/>
      <c r="K46" s="91"/>
    </row>
    <row r="47" spans="1:11" ht="15">
      <c r="A47" s="18"/>
      <c r="B47" s="3"/>
      <c r="C47" s="2"/>
      <c r="D47" s="2"/>
      <c r="E47" s="3"/>
      <c r="F47" s="3"/>
      <c r="G47" s="2"/>
      <c r="H47" s="2"/>
      <c r="I47" s="2"/>
      <c r="J47" s="2"/>
      <c r="K47" s="15"/>
    </row>
    <row r="48" spans="1:11" ht="16.5" customHeight="1">
      <c r="A48" s="82" t="s">
        <v>89</v>
      </c>
      <c r="B48" s="73"/>
      <c r="C48" s="73"/>
      <c r="D48" s="73"/>
      <c r="E48" s="73"/>
      <c r="F48" s="2"/>
      <c r="G48" s="73" t="s">
        <v>30</v>
      </c>
      <c r="H48" s="73"/>
      <c r="I48" s="73"/>
      <c r="J48" s="73"/>
      <c r="K48" s="76"/>
    </row>
    <row r="49" spans="1:11" ht="16.5" customHeight="1">
      <c r="A49" s="34"/>
      <c r="B49" s="73" t="s">
        <v>14</v>
      </c>
      <c r="C49" s="73"/>
      <c r="D49" s="73" t="s">
        <v>5</v>
      </c>
      <c r="E49" s="73"/>
      <c r="F49" s="2"/>
      <c r="G49" s="33"/>
      <c r="H49" s="73" t="s">
        <v>14</v>
      </c>
      <c r="I49" s="73"/>
      <c r="J49" s="73" t="s">
        <v>5</v>
      </c>
      <c r="K49" s="76"/>
    </row>
    <row r="50" spans="1:11" ht="16.5" customHeight="1">
      <c r="A50" s="34" t="s">
        <v>1</v>
      </c>
      <c r="B50" s="136"/>
      <c r="C50" s="69"/>
      <c r="D50" s="136"/>
      <c r="E50" s="69"/>
      <c r="F50" s="2"/>
      <c r="G50" s="33" t="s">
        <v>1</v>
      </c>
      <c r="H50" s="138"/>
      <c r="I50" s="70"/>
      <c r="J50" s="70"/>
      <c r="K50" s="71"/>
    </row>
    <row r="51" spans="1:11" ht="16.5" customHeight="1">
      <c r="A51" s="34" t="s">
        <v>2</v>
      </c>
      <c r="B51" s="136"/>
      <c r="C51" s="69"/>
      <c r="D51" s="136"/>
      <c r="E51" s="69"/>
      <c r="F51" s="2"/>
      <c r="G51" s="33" t="s">
        <v>2</v>
      </c>
      <c r="H51" s="72"/>
      <c r="I51" s="70"/>
      <c r="J51" s="70"/>
      <c r="K51" s="71"/>
    </row>
    <row r="52" spans="1:11" ht="16.5" customHeight="1">
      <c r="A52" s="34" t="s">
        <v>3</v>
      </c>
      <c r="B52" s="136"/>
      <c r="C52" s="69"/>
      <c r="D52" s="136"/>
      <c r="E52" s="69"/>
      <c r="F52" s="2"/>
      <c r="G52" s="33" t="s">
        <v>3</v>
      </c>
      <c r="H52" s="138"/>
      <c r="I52" s="70"/>
      <c r="J52" s="138"/>
      <c r="K52" s="71"/>
    </row>
    <row r="53" spans="1:11" ht="16.5" customHeight="1">
      <c r="A53" s="34" t="s">
        <v>4</v>
      </c>
      <c r="B53" s="136"/>
      <c r="C53" s="69"/>
      <c r="D53" s="136"/>
      <c r="E53" s="69"/>
      <c r="F53" s="2"/>
      <c r="G53" s="33" t="s">
        <v>4</v>
      </c>
      <c r="H53" s="72"/>
      <c r="I53" s="70"/>
      <c r="J53" s="70"/>
      <c r="K53" s="71"/>
    </row>
    <row r="54" spans="1:11" ht="16.5" customHeight="1">
      <c r="A54" s="34" t="s">
        <v>10</v>
      </c>
      <c r="B54" s="136"/>
      <c r="C54" s="69"/>
      <c r="D54" s="136"/>
      <c r="E54" s="69"/>
      <c r="F54" s="2"/>
      <c r="G54" s="33" t="s">
        <v>10</v>
      </c>
      <c r="H54" s="138"/>
      <c r="I54" s="70"/>
      <c r="J54" s="138"/>
      <c r="K54" s="71"/>
    </row>
    <row r="55" spans="1:11" ht="16.5" customHeight="1" thickBot="1">
      <c r="A55" s="35" t="s">
        <v>11</v>
      </c>
      <c r="B55" s="137"/>
      <c r="C55" s="86"/>
      <c r="D55" s="137"/>
      <c r="E55" s="86"/>
      <c r="F55" s="20"/>
      <c r="G55" s="36" t="s">
        <v>11</v>
      </c>
      <c r="H55" s="137"/>
      <c r="I55" s="86"/>
      <c r="J55" s="137"/>
      <c r="K55" s="87"/>
    </row>
    <row r="56" spans="1:11" ht="16.5" customHeight="1">
      <c r="A56" s="2"/>
      <c r="C56" s="2"/>
      <c r="D56" s="2"/>
      <c r="E56" s="2"/>
      <c r="F56" s="2"/>
      <c r="G56" s="2"/>
      <c r="H56" s="2"/>
      <c r="I56" s="2"/>
      <c r="J56" s="2"/>
      <c r="K56" s="2"/>
    </row>
  </sheetData>
  <sheetProtection sheet="1"/>
  <mergeCells count="41">
    <mergeCell ref="J54:K54"/>
    <mergeCell ref="J49:K49"/>
    <mergeCell ref="H50:I50"/>
    <mergeCell ref="D52:E52"/>
    <mergeCell ref="B53:C53"/>
    <mergeCell ref="D53:E53"/>
    <mergeCell ref="J55:K55"/>
    <mergeCell ref="H53:I53"/>
    <mergeCell ref="E13:H13"/>
    <mergeCell ref="E14:H14"/>
    <mergeCell ref="E15:H15"/>
    <mergeCell ref="A46:K46"/>
    <mergeCell ref="E16:H16"/>
    <mergeCell ref="A19:H19"/>
    <mergeCell ref="B54:C54"/>
    <mergeCell ref="D54:E54"/>
    <mergeCell ref="A7:I7"/>
    <mergeCell ref="B49:C49"/>
    <mergeCell ref="D49:E49"/>
    <mergeCell ref="B50:C50"/>
    <mergeCell ref="D50:E50"/>
    <mergeCell ref="B55:C55"/>
    <mergeCell ref="D55:E55"/>
    <mergeCell ref="H55:I55"/>
    <mergeCell ref="B9:F9"/>
    <mergeCell ref="H49:I49"/>
    <mergeCell ref="B11:F11"/>
    <mergeCell ref="G48:K48"/>
    <mergeCell ref="A29:H29"/>
    <mergeCell ref="D21:G21"/>
    <mergeCell ref="A48:E48"/>
    <mergeCell ref="B52:C52"/>
    <mergeCell ref="J53:K53"/>
    <mergeCell ref="H54:I54"/>
    <mergeCell ref="J50:K50"/>
    <mergeCell ref="H51:I51"/>
    <mergeCell ref="J51:K51"/>
    <mergeCell ref="H52:I52"/>
    <mergeCell ref="J52:K52"/>
    <mergeCell ref="B51:C51"/>
    <mergeCell ref="D51:E51"/>
  </mergeCells>
  <printOptions/>
  <pageMargins left="0.3937007874015748" right="0.35433070866141736" top="0.35433070866141736" bottom="0.2362204724409449" header="0.31496062992125984" footer="0.2755905511811024"/>
  <pageSetup fitToHeight="2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E62" sqref="E62"/>
    </sheetView>
  </sheetViews>
  <sheetFormatPr defaultColWidth="9.140625" defaultRowHeight="15"/>
  <cols>
    <col min="1" max="1" width="16.421875" style="0" customWidth="1"/>
    <col min="2" max="2" width="33.7109375" style="0" customWidth="1"/>
    <col min="3" max="3" width="14.8515625" style="0" customWidth="1"/>
    <col min="4" max="4" width="17.28125" style="0" bestFit="1" customWidth="1"/>
    <col min="5" max="5" width="13.140625" style="0" customWidth="1"/>
    <col min="6" max="6" width="16.140625" style="0" customWidth="1"/>
  </cols>
  <sheetData>
    <row r="1" spans="1:3" s="95" customFormat="1" ht="23.25">
      <c r="A1" s="6" t="s">
        <v>15</v>
      </c>
      <c r="C1" s="6" t="s">
        <v>103</v>
      </c>
    </row>
    <row r="2" ht="15">
      <c r="E2" s="96" t="s">
        <v>104</v>
      </c>
    </row>
    <row r="3" spans="1:5" s="4" customFormat="1" ht="15.75">
      <c r="A3" s="97" t="s">
        <v>105</v>
      </c>
      <c r="B3"/>
      <c r="C3" s="98"/>
      <c r="D3" s="99"/>
      <c r="E3" s="100"/>
    </row>
    <row r="5" ht="15.75">
      <c r="A5" s="97" t="s">
        <v>106</v>
      </c>
    </row>
    <row r="6" spans="1:5" ht="15">
      <c r="A6" s="101" t="s">
        <v>107</v>
      </c>
      <c r="B6" s="101" t="s">
        <v>108</v>
      </c>
      <c r="C6" s="102" t="s">
        <v>109</v>
      </c>
      <c r="D6" s="101" t="s">
        <v>110</v>
      </c>
      <c r="E6" s="101" t="s">
        <v>111</v>
      </c>
    </row>
    <row r="7" spans="1:5" ht="15">
      <c r="A7" s="103"/>
      <c r="B7" s="103"/>
      <c r="C7" s="104" t="s">
        <v>112</v>
      </c>
      <c r="D7" s="105" t="s">
        <v>113</v>
      </c>
      <c r="E7" s="106" t="s">
        <v>114</v>
      </c>
    </row>
    <row r="8" spans="1:5" ht="15">
      <c r="A8" s="107"/>
      <c r="B8" s="107"/>
      <c r="C8" s="108"/>
      <c r="D8" s="108"/>
      <c r="E8" s="109"/>
    </row>
    <row r="9" spans="1:5" ht="15">
      <c r="A9" s="107"/>
      <c r="B9" s="107"/>
      <c r="C9" s="107"/>
      <c r="D9" s="108"/>
      <c r="E9" s="109"/>
    </row>
    <row r="10" spans="1:5" ht="15">
      <c r="A10" s="107"/>
      <c r="B10" s="107"/>
      <c r="C10" s="107"/>
      <c r="D10" s="108"/>
      <c r="E10" s="109"/>
    </row>
    <row r="11" spans="1:5" ht="15">
      <c r="A11" s="107"/>
      <c r="B11" s="107"/>
      <c r="C11" s="107"/>
      <c r="D11" s="108"/>
      <c r="E11" s="109"/>
    </row>
    <row r="12" spans="1:5" ht="15">
      <c r="A12" s="107"/>
      <c r="B12" s="107"/>
      <c r="C12" s="107"/>
      <c r="D12" s="108"/>
      <c r="E12" s="109"/>
    </row>
    <row r="13" spans="1:5" ht="15">
      <c r="A13" s="107"/>
      <c r="B13" s="107"/>
      <c r="C13" s="107"/>
      <c r="D13" s="108"/>
      <c r="E13" s="109"/>
    </row>
    <row r="14" spans="1:5" ht="15">
      <c r="A14" s="107"/>
      <c r="B14" s="107"/>
      <c r="C14" s="107"/>
      <c r="D14" s="108"/>
      <c r="E14" s="109"/>
    </row>
    <row r="15" spans="2:5" ht="15.75" thickBot="1">
      <c r="B15" s="110"/>
      <c r="D15" s="2"/>
      <c r="E15" s="111">
        <f>SUM(E8:E14)</f>
        <v>0</v>
      </c>
    </row>
    <row r="16" spans="2:4" ht="15.75" thickTop="1">
      <c r="B16" s="2"/>
      <c r="C16" s="2"/>
      <c r="D16" s="2"/>
    </row>
    <row r="17" ht="15.75">
      <c r="A17" s="97" t="s">
        <v>115</v>
      </c>
    </row>
    <row r="18" spans="1:6" ht="15">
      <c r="A18" s="101" t="s">
        <v>107</v>
      </c>
      <c r="B18" s="101" t="s">
        <v>108</v>
      </c>
      <c r="C18" s="102" t="s">
        <v>109</v>
      </c>
      <c r="D18" s="101" t="s">
        <v>110</v>
      </c>
      <c r="E18" s="101" t="s">
        <v>111</v>
      </c>
      <c r="F18" s="102" t="s">
        <v>116</v>
      </c>
    </row>
    <row r="19" spans="1:6" ht="15">
      <c r="A19" s="103"/>
      <c r="B19" s="103"/>
      <c r="C19" s="104" t="s">
        <v>112</v>
      </c>
      <c r="D19" s="105" t="s">
        <v>117</v>
      </c>
      <c r="E19" s="106" t="s">
        <v>114</v>
      </c>
      <c r="F19" s="104" t="str">
        <f>CONCATENATE("final @ $",$E$67,"        $")</f>
        <v>final @ $140        $</v>
      </c>
    </row>
    <row r="20" ht="15">
      <c r="A20" s="112" t="s">
        <v>118</v>
      </c>
    </row>
    <row r="21" spans="1:6" ht="15">
      <c r="A21" s="107"/>
      <c r="B21" s="107"/>
      <c r="C21" s="108"/>
      <c r="D21" s="108"/>
      <c r="E21" s="109"/>
      <c r="F21" s="113"/>
    </row>
    <row r="22" spans="1:6" ht="15">
      <c r="A22" s="107"/>
      <c r="B22" s="107"/>
      <c r="C22" s="107"/>
      <c r="D22" s="108"/>
      <c r="E22" s="109"/>
      <c r="F22" s="113"/>
    </row>
    <row r="23" spans="1:6" ht="15">
      <c r="A23" s="107"/>
      <c r="B23" s="107"/>
      <c r="C23" s="107"/>
      <c r="D23" s="108"/>
      <c r="E23" s="109"/>
      <c r="F23" s="113"/>
    </row>
    <row r="24" spans="1:6" ht="15">
      <c r="A24" s="107"/>
      <c r="B24" s="107"/>
      <c r="C24" s="107"/>
      <c r="D24" s="108"/>
      <c r="E24" s="109"/>
      <c r="F24" s="113"/>
    </row>
    <row r="25" spans="1:7" ht="15.75" thickBot="1">
      <c r="A25" s="2"/>
      <c r="B25" s="2"/>
      <c r="C25" s="2"/>
      <c r="D25" s="114">
        <f>SUM(D21:D24)</f>
        <v>0</v>
      </c>
      <c r="E25" s="111">
        <f>SUM(E21:E24)</f>
        <v>0</v>
      </c>
      <c r="F25" s="115">
        <f>SUM(F21:F24)</f>
        <v>0</v>
      </c>
      <c r="G25" t="s">
        <v>119</v>
      </c>
    </row>
    <row r="26" spans="1:2" ht="15.75" thickTop="1">
      <c r="A26" s="116" t="s">
        <v>120</v>
      </c>
      <c r="B26" s="2"/>
    </row>
    <row r="27" spans="1:6" ht="15">
      <c r="A27" s="107"/>
      <c r="B27" s="107"/>
      <c r="C27" s="117"/>
      <c r="D27" s="108"/>
      <c r="E27" s="117"/>
      <c r="F27" s="113">
        <f>D27*$E$67</f>
        <v>0</v>
      </c>
    </row>
    <row r="28" spans="1:6" ht="15">
      <c r="A28" s="107"/>
      <c r="B28" s="107"/>
      <c r="C28" s="117"/>
      <c r="D28" s="108"/>
      <c r="E28" s="117"/>
      <c r="F28" s="113">
        <f>D28*$E$67</f>
        <v>0</v>
      </c>
    </row>
    <row r="29" spans="1:6" ht="15">
      <c r="A29" s="107"/>
      <c r="B29" s="107"/>
      <c r="C29" s="117"/>
      <c r="D29" s="108"/>
      <c r="E29" s="117"/>
      <c r="F29" s="113">
        <f>D29*$E$67</f>
        <v>0</v>
      </c>
    </row>
    <row r="30" spans="1:6" ht="15">
      <c r="A30" s="107"/>
      <c r="B30" s="107"/>
      <c r="C30" s="117"/>
      <c r="D30" s="108"/>
      <c r="E30" s="117"/>
      <c r="F30" s="113">
        <f>D30*$E$67</f>
        <v>0</v>
      </c>
    </row>
    <row r="31" spans="3:7" ht="15.75" thickBot="1">
      <c r="C31" s="1"/>
      <c r="D31" s="114">
        <f>SUM(D26:D30)</f>
        <v>0</v>
      </c>
      <c r="F31" s="118">
        <f>SUM(F27:F30)</f>
        <v>0</v>
      </c>
      <c r="G31" t="s">
        <v>121</v>
      </c>
    </row>
    <row r="32" ht="15.75" thickTop="1"/>
    <row r="33" ht="15">
      <c r="A33" s="1" t="s">
        <v>25</v>
      </c>
    </row>
    <row r="34" spans="1:6" ht="15">
      <c r="A34" s="112" t="s">
        <v>122</v>
      </c>
      <c r="C34" s="119"/>
      <c r="D34" s="120"/>
      <c r="E34" s="121"/>
      <c r="F34" s="1"/>
    </row>
    <row r="35" spans="1:6" ht="15">
      <c r="A35" s="112" t="s">
        <v>123</v>
      </c>
      <c r="C35" s="119"/>
      <c r="D35" s="120"/>
      <c r="E35" s="121"/>
      <c r="F35" s="1"/>
    </row>
    <row r="36" spans="2:4" ht="15">
      <c r="B36" s="1"/>
      <c r="C36" s="1"/>
      <c r="D36" s="1"/>
    </row>
    <row r="37" spans="1:5" ht="15">
      <c r="A37" s="1" t="s">
        <v>124</v>
      </c>
      <c r="C37" s="122" t="s">
        <v>109</v>
      </c>
      <c r="E37" s="110" t="s">
        <v>114</v>
      </c>
    </row>
    <row r="38" spans="1:6" ht="15">
      <c r="A38" t="s">
        <v>125</v>
      </c>
      <c r="B38" s="107" t="s">
        <v>126</v>
      </c>
      <c r="C38" s="123">
        <f>D25</f>
        <v>0</v>
      </c>
      <c r="D38" s="124" t="str">
        <f>CONCATENATE("@ $",$E$67," per team")</f>
        <v>@ $140 per team</v>
      </c>
      <c r="E38" s="124">
        <f>C38*$E$67</f>
        <v>0</v>
      </c>
      <c r="F38" t="s">
        <v>119</v>
      </c>
    </row>
    <row r="39" spans="2:6" ht="15">
      <c r="B39" s="107" t="s">
        <v>127</v>
      </c>
      <c r="C39" s="123">
        <f>D31</f>
        <v>0</v>
      </c>
      <c r="D39" s="125" t="str">
        <f>CONCATENATE("@ $",$E$67," per team")</f>
        <v>@ $140 per team</v>
      </c>
      <c r="E39" s="124">
        <f>C39*$E$67</f>
        <v>0</v>
      </c>
      <c r="F39" t="s">
        <v>121</v>
      </c>
    </row>
    <row r="40" spans="2:5" ht="15">
      <c r="B40" s="2"/>
      <c r="C40" s="96"/>
      <c r="E40" s="116"/>
    </row>
    <row r="41" spans="2:5" ht="15">
      <c r="B41" s="126" t="s">
        <v>128</v>
      </c>
      <c r="D41" s="110" t="s">
        <v>114</v>
      </c>
      <c r="E41" s="3"/>
    </row>
    <row r="42" spans="2:5" ht="15">
      <c r="B42" s="108"/>
      <c r="C42" s="113"/>
      <c r="D42" s="127"/>
      <c r="E42" s="3"/>
    </row>
    <row r="43" spans="2:5" ht="15">
      <c r="B43" s="108"/>
      <c r="C43" s="113"/>
      <c r="D43" s="127"/>
      <c r="E43" s="3"/>
    </row>
    <row r="44" spans="2:5" ht="15">
      <c r="B44" s="108"/>
      <c r="C44" s="113"/>
      <c r="D44" s="127"/>
      <c r="E44" s="3"/>
    </row>
    <row r="45" spans="2:7" ht="15">
      <c r="B45" s="1" t="s">
        <v>129</v>
      </c>
      <c r="C45" s="96"/>
      <c r="E45" s="124">
        <f>SUM(D42:D44)</f>
        <v>0</v>
      </c>
      <c r="G45" s="122"/>
    </row>
    <row r="46" spans="1:7" ht="15">
      <c r="A46" s="1" t="s">
        <v>130</v>
      </c>
      <c r="B46" s="2"/>
      <c r="C46" s="96"/>
      <c r="E46" s="128">
        <f>E45+E38+E39</f>
        <v>0</v>
      </c>
      <c r="G46" s="122"/>
    </row>
    <row r="48" ht="15">
      <c r="A48" s="1" t="s">
        <v>131</v>
      </c>
    </row>
    <row r="49" spans="2:4" ht="15">
      <c r="B49" s="1"/>
      <c r="D49" s="110" t="s">
        <v>114</v>
      </c>
    </row>
    <row r="50" spans="2:4" ht="15">
      <c r="B50" s="108" t="s">
        <v>132</v>
      </c>
      <c r="C50" s="113"/>
      <c r="D50" s="107"/>
    </row>
    <row r="51" spans="2:4" ht="15">
      <c r="B51" s="108" t="s">
        <v>133</v>
      </c>
      <c r="C51" s="113"/>
      <c r="D51" s="107"/>
    </row>
    <row r="52" spans="2:4" ht="15">
      <c r="B52" s="108" t="s">
        <v>134</v>
      </c>
      <c r="C52" s="113"/>
      <c r="D52" s="107"/>
    </row>
    <row r="53" spans="2:4" ht="15">
      <c r="B53" s="108" t="s">
        <v>135</v>
      </c>
      <c r="C53" s="113"/>
      <c r="D53" s="107"/>
    </row>
    <row r="54" spans="1:2" ht="15">
      <c r="A54" s="2"/>
      <c r="B54" s="129" t="s">
        <v>136</v>
      </c>
    </row>
    <row r="55" spans="2:4" ht="15">
      <c r="B55" s="108"/>
      <c r="C55" s="113"/>
      <c r="D55" s="107"/>
    </row>
    <row r="56" spans="2:4" ht="15">
      <c r="B56" s="108"/>
      <c r="C56" s="113"/>
      <c r="D56" s="107"/>
    </row>
    <row r="57" spans="2:4" ht="15">
      <c r="B57" s="108"/>
      <c r="C57" s="113"/>
      <c r="D57" s="107"/>
    </row>
    <row r="58" spans="2:4" ht="15">
      <c r="B58" s="108"/>
      <c r="C58" s="113"/>
      <c r="D58" s="107"/>
    </row>
    <row r="59" spans="1:7" ht="15">
      <c r="A59" s="1" t="s">
        <v>137</v>
      </c>
      <c r="E59" s="128">
        <f>SUM(D50:D58)</f>
        <v>0</v>
      </c>
      <c r="G59" s="122"/>
    </row>
    <row r="61" ht="15">
      <c r="A61" s="1" t="s">
        <v>138</v>
      </c>
    </row>
    <row r="62" spans="2:6" ht="15">
      <c r="B62" t="s">
        <v>139</v>
      </c>
      <c r="E62" s="109">
        <f>E15</f>
        <v>0</v>
      </c>
      <c r="F62" t="s">
        <v>140</v>
      </c>
    </row>
    <row r="63" spans="2:6" ht="15">
      <c r="B63" t="s">
        <v>141</v>
      </c>
      <c r="E63" s="109">
        <f>E25</f>
        <v>0</v>
      </c>
      <c r="F63" t="s">
        <v>140</v>
      </c>
    </row>
    <row r="64" spans="2:6" ht="15">
      <c r="B64" t="s">
        <v>142</v>
      </c>
      <c r="E64" s="109">
        <f>E46</f>
        <v>0</v>
      </c>
      <c r="F64" t="s">
        <v>140</v>
      </c>
    </row>
    <row r="65" spans="2:6" ht="15">
      <c r="B65" t="s">
        <v>143</v>
      </c>
      <c r="E65" s="109">
        <f>E59</f>
        <v>0</v>
      </c>
      <c r="F65" t="s">
        <v>144</v>
      </c>
    </row>
    <row r="67" spans="1:5" ht="15">
      <c r="A67" s="1"/>
      <c r="B67" t="s">
        <v>145</v>
      </c>
      <c r="E67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Q10" sqref="Q10"/>
    </sheetView>
  </sheetViews>
  <sheetFormatPr defaultColWidth="9.140625" defaultRowHeight="15"/>
  <cols>
    <col min="2" max="2" width="12.00390625" style="0" bestFit="1" customWidth="1"/>
    <col min="3" max="3" width="3.421875" style="0" customWidth="1"/>
    <col min="6" max="6" width="15.00390625" style="0" customWidth="1"/>
    <col min="7" max="7" width="6.7109375" style="39" bestFit="1" customWidth="1"/>
    <col min="8" max="8" width="9.57421875" style="39" bestFit="1" customWidth="1"/>
    <col min="9" max="9" width="10.7109375" style="39" customWidth="1"/>
    <col min="10" max="10" width="10.00390625" style="0" customWidth="1"/>
    <col min="11" max="12" width="10.28125" style="0" bestFit="1" customWidth="1"/>
    <col min="13" max="13" width="9.57421875" style="0" bestFit="1" customWidth="1"/>
    <col min="14" max="14" width="10.28125" style="0" customWidth="1"/>
    <col min="15" max="15" width="10.28125" style="0" bestFit="1" customWidth="1"/>
  </cols>
  <sheetData>
    <row r="1" ht="15">
      <c r="A1" s="10" t="s">
        <v>146</v>
      </c>
    </row>
    <row r="2" ht="15.75" thickBot="1">
      <c r="I2" t="s">
        <v>31</v>
      </c>
    </row>
    <row r="3" spans="2:15" ht="15">
      <c r="B3" s="2"/>
      <c r="G3" s="44" t="s">
        <v>32</v>
      </c>
      <c r="H3" s="45" t="s">
        <v>36</v>
      </c>
      <c r="I3" s="46" t="s">
        <v>40</v>
      </c>
      <c r="J3" s="64" t="s">
        <v>33</v>
      </c>
      <c r="K3" s="64" t="s">
        <v>34</v>
      </c>
      <c r="L3" s="64" t="s">
        <v>35</v>
      </c>
      <c r="M3" s="64" t="s">
        <v>37</v>
      </c>
      <c r="N3" s="64" t="s">
        <v>38</v>
      </c>
      <c r="O3" s="65" t="s">
        <v>39</v>
      </c>
    </row>
    <row r="4" spans="1:15" ht="15">
      <c r="A4" t="s">
        <v>41</v>
      </c>
      <c r="G4" s="47">
        <v>1</v>
      </c>
      <c r="H4" s="62">
        <f aca="true" t="shared" si="0" ref="H4:H35">IF(J4&lt;K4,K4,IF(J4&gt;L4,L4,J4))</f>
        <v>0.05205284693905093</v>
      </c>
      <c r="I4" s="48">
        <f aca="true" t="shared" si="1" ref="I4:I35">IF(M4&lt;N4,N4,IF(M4&gt;O4,O4,M4))</f>
        <v>0.08517738590026515</v>
      </c>
      <c r="J4" s="41">
        <f>4.2*(1-EXP((-$G4)*(2-1)/105)+0.65*EXP(-800/($G4*(2-1))))</f>
        <v>0.03981012705885152</v>
      </c>
      <c r="K4" s="41">
        <f>4.2*(1-EXP((-$G4)*(4-1)/105)+0.65*EXP(-800/($G4*(4-1))))*0.44</f>
        <v>0.05205284693905093</v>
      </c>
      <c r="L4" s="41">
        <f>4.2*(1-EXP((-$G4)*(4-1)/105)+0.65*EXP(-800/($G4*(4-1))))*0.52</f>
        <v>0.06151700092796928</v>
      </c>
      <c r="M4" s="41">
        <f>4.2*(1-EXP((-$G4)*(3-1)/105)+0.65*EXP(-800/($G4*(3-1))))</f>
        <v>0.07924290978045472</v>
      </c>
      <c r="N4" s="41">
        <f>4.2*(1-EXP((-$G4)*(4-1)/105)+0.65*EXP(-800/($G4*(4-1))))*0.72</f>
        <v>0.08517738590026515</v>
      </c>
      <c r="O4" s="66">
        <f>4.2*(1-EXP((-$G4)*(4-1)/105)+0.65*EXP(-800/($G4*(4-1))))*0.8</f>
        <v>0.0946415398891835</v>
      </c>
    </row>
    <row r="5" spans="1:15" ht="15">
      <c r="A5" t="s">
        <v>42</v>
      </c>
      <c r="G5" s="47">
        <v>2</v>
      </c>
      <c r="H5" s="62">
        <f t="shared" si="0"/>
        <v>0.10263951483348055</v>
      </c>
      <c r="I5" s="48">
        <f t="shared" si="1"/>
        <v>0.16795556972751363</v>
      </c>
      <c r="J5" s="41">
        <f aca="true" t="shared" si="2" ref="J5:J65">4.2*(1-EXP((-$G5)*(2-1)/105)+0.65*EXP(-800/($G5*(2-1))))</f>
        <v>0.07924290978045472</v>
      </c>
      <c r="K5" s="41">
        <f aca="true" t="shared" si="3" ref="K5:K65">4.2*(1-EXP((-$G5)*(4-1)/105)+0.65*EXP(-800/($G5*(4-1))))*0.44</f>
        <v>0.10263951483348055</v>
      </c>
      <c r="L5" s="41">
        <f aca="true" t="shared" si="4" ref="L5:L65">4.2*(1-EXP((-$G5)*(4-1)/105)+0.65*EXP(-800/($G5*(4-1))))*0.52</f>
        <v>0.1213012448032043</v>
      </c>
      <c r="M5" s="41">
        <f aca="true" t="shared" si="5" ref="M5:M65">4.2*(1-EXP((-$G5)*(3-1)/105)+0.65*EXP(-800/($G5*(3-1))))</f>
        <v>0.1569907150965111</v>
      </c>
      <c r="N5" s="41">
        <f aca="true" t="shared" si="6" ref="N5:N65">4.2*(1-EXP((-$G5)*(4-1)/105)+0.65*EXP(-800/($G5*(4-1))))*0.72</f>
        <v>0.16795556972751363</v>
      </c>
      <c r="O5" s="66">
        <f aca="true" t="shared" si="7" ref="O5:O65">4.2*(1-EXP((-$G5)*(4-1)/105)+0.65*EXP(-800/($G5*(4-1))))*0.8</f>
        <v>0.1866172996972374</v>
      </c>
    </row>
    <row r="6" spans="1:15" ht="15">
      <c r="A6" t="s">
        <v>43</v>
      </c>
      <c r="G6" s="47">
        <v>3</v>
      </c>
      <c r="H6" s="62">
        <f t="shared" si="0"/>
        <v>0.1518013017316625</v>
      </c>
      <c r="I6" s="48">
        <f t="shared" si="1"/>
        <v>0.24840213010635684</v>
      </c>
      <c r="J6" s="41">
        <f t="shared" si="2"/>
        <v>0.11830192486147938</v>
      </c>
      <c r="K6" s="41">
        <f t="shared" si="3"/>
        <v>0.1518013017316625</v>
      </c>
      <c r="L6" s="41">
        <f t="shared" si="4"/>
        <v>0.1794015384101466</v>
      </c>
      <c r="M6" s="41">
        <f t="shared" si="5"/>
        <v>0.2332716246215467</v>
      </c>
      <c r="N6" s="41">
        <f t="shared" si="6"/>
        <v>0.24840213010635684</v>
      </c>
      <c r="O6" s="66">
        <f t="shared" si="7"/>
        <v>0.27600236678484097</v>
      </c>
    </row>
    <row r="7" spans="1:15" ht="15">
      <c r="A7" t="s">
        <v>93</v>
      </c>
      <c r="G7" s="47">
        <v>4</v>
      </c>
      <c r="H7" s="62">
        <f t="shared" si="0"/>
        <v>0.1995783424346816</v>
      </c>
      <c r="I7" s="48">
        <f t="shared" si="1"/>
        <v>0.3265827421658426</v>
      </c>
      <c r="J7" s="41">
        <f t="shared" si="2"/>
        <v>0.1569907150965111</v>
      </c>
      <c r="K7" s="41">
        <f t="shared" si="3"/>
        <v>0.1995783424346816</v>
      </c>
      <c r="L7" s="41">
        <f t="shared" si="4"/>
        <v>0.23586531378644188</v>
      </c>
      <c r="M7" s="41">
        <f t="shared" si="5"/>
        <v>0.30811331480575727</v>
      </c>
      <c r="N7" s="41">
        <f t="shared" si="6"/>
        <v>0.3265827421658426</v>
      </c>
      <c r="O7" s="66">
        <f t="shared" si="7"/>
        <v>0.3628697135176029</v>
      </c>
    </row>
    <row r="8" spans="1:15" ht="15">
      <c r="A8" t="s">
        <v>94</v>
      </c>
      <c r="G8" s="47">
        <v>5</v>
      </c>
      <c r="H8" s="62">
        <f t="shared" si="0"/>
        <v>0.2460096412616644</v>
      </c>
      <c r="I8" s="48">
        <f t="shared" si="1"/>
        <v>0.40256123115545084</v>
      </c>
      <c r="J8" s="41">
        <f t="shared" si="2"/>
        <v>0.1953127896993977</v>
      </c>
      <c r="K8" s="41">
        <f t="shared" si="3"/>
        <v>0.2460096412616644</v>
      </c>
      <c r="L8" s="41">
        <f t="shared" si="4"/>
        <v>0.2907386669456034</v>
      </c>
      <c r="M8" s="41">
        <f t="shared" si="5"/>
        <v>0.38154293991780525</v>
      </c>
      <c r="N8" s="41">
        <f t="shared" si="6"/>
        <v>0.40256123115545084</v>
      </c>
      <c r="O8" s="66">
        <f t="shared" si="7"/>
        <v>0.4472902568393899</v>
      </c>
    </row>
    <row r="9" spans="1:15" ht="15">
      <c r="A9" t="s">
        <v>102</v>
      </c>
      <c r="G9" s="47">
        <v>6</v>
      </c>
      <c r="H9" s="62">
        <f t="shared" si="0"/>
        <v>0.29113310389220654</v>
      </c>
      <c r="I9" s="48">
        <f t="shared" si="1"/>
        <v>0.4763996245508834</v>
      </c>
      <c r="J9" s="41">
        <f t="shared" si="2"/>
        <v>0.2332716246215467</v>
      </c>
      <c r="K9" s="41">
        <f t="shared" si="3"/>
        <v>0.29113310389220654</v>
      </c>
      <c r="L9" s="41">
        <f t="shared" si="4"/>
        <v>0.3440663955089714</v>
      </c>
      <c r="M9" s="41">
        <f t="shared" si="5"/>
        <v>0.4535871418970036</v>
      </c>
      <c r="N9" s="41">
        <f t="shared" si="6"/>
        <v>0.4763996245508834</v>
      </c>
      <c r="O9" s="66">
        <f t="shared" si="7"/>
        <v>0.5293329161676483</v>
      </c>
    </row>
    <row r="10" spans="7:15" ht="15">
      <c r="G10" s="47">
        <v>7</v>
      </c>
      <c r="H10" s="62">
        <f t="shared" si="0"/>
        <v>0.3349855683118897</v>
      </c>
      <c r="I10" s="48">
        <f t="shared" si="1"/>
        <v>0.5481582026921831</v>
      </c>
      <c r="J10" s="41">
        <f t="shared" si="2"/>
        <v>0.27087066286720535</v>
      </c>
      <c r="K10" s="41">
        <f t="shared" si="3"/>
        <v>0.3349855683118897</v>
      </c>
      <c r="L10" s="41">
        <f t="shared" si="4"/>
        <v>0.3958920352776878</v>
      </c>
      <c r="M10" s="41">
        <f t="shared" si="5"/>
        <v>0.5242720600196206</v>
      </c>
      <c r="N10" s="41">
        <f t="shared" si="6"/>
        <v>0.5481582026921831</v>
      </c>
      <c r="O10" s="66">
        <f t="shared" si="7"/>
        <v>0.6090646696579812</v>
      </c>
    </row>
    <row r="11" spans="1:15" ht="15">
      <c r="A11" t="s">
        <v>44</v>
      </c>
      <c r="G11" s="47">
        <v>8</v>
      </c>
      <c r="H11" s="62">
        <f t="shared" si="0"/>
        <v>0.37760283488615565</v>
      </c>
      <c r="I11" s="48">
        <f t="shared" si="1"/>
        <v>0.6178955479955274</v>
      </c>
      <c r="J11" s="41">
        <f t="shared" si="2"/>
        <v>0.30811331480575727</v>
      </c>
      <c r="K11" s="41">
        <f t="shared" si="3"/>
        <v>0.37760283488615565</v>
      </c>
      <c r="L11" s="41">
        <f t="shared" si="4"/>
        <v>0.4462578957745476</v>
      </c>
      <c r="M11" s="41">
        <f t="shared" si="5"/>
        <v>0.5936233403828022</v>
      </c>
      <c r="N11" s="41">
        <f t="shared" si="6"/>
        <v>0.6178955479955274</v>
      </c>
      <c r="O11" s="66">
        <f t="shared" si="7"/>
        <v>0.6865506088839194</v>
      </c>
    </row>
    <row r="12" spans="3:15" ht="15.75" thickBot="1">
      <c r="C12" t="s">
        <v>47</v>
      </c>
      <c r="E12" t="s">
        <v>45</v>
      </c>
      <c r="G12" s="47">
        <v>9</v>
      </c>
      <c r="H12" s="62">
        <f t="shared" si="0"/>
        <v>0.41901969558722657</v>
      </c>
      <c r="I12" s="48">
        <f t="shared" si="1"/>
        <v>0.685668592779098</v>
      </c>
      <c r="J12" s="41">
        <f t="shared" si="2"/>
        <v>0.34500295848105117</v>
      </c>
      <c r="K12" s="41">
        <f t="shared" si="3"/>
        <v>0.41901969558722657</v>
      </c>
      <c r="L12" s="41">
        <f t="shared" si="4"/>
        <v>0.4952050947849041</v>
      </c>
      <c r="M12" s="41">
        <f t="shared" si="5"/>
        <v>0.6616661452095604</v>
      </c>
      <c r="N12" s="41">
        <f t="shared" si="6"/>
        <v>0.685668592779098</v>
      </c>
      <c r="O12" s="66">
        <f t="shared" si="7"/>
        <v>0.7618539919767756</v>
      </c>
    </row>
    <row r="13" spans="1:15" ht="15">
      <c r="A13" t="s">
        <v>46</v>
      </c>
      <c r="C13" s="51">
        <v>1</v>
      </c>
      <c r="D13" s="52">
        <v>1</v>
      </c>
      <c r="E13" s="53">
        <f>(D12+D13)</f>
        <v>1</v>
      </c>
      <c r="G13" s="47">
        <v>10</v>
      </c>
      <c r="H13" s="62">
        <f t="shared" si="0"/>
        <v>0.4592699624000223</v>
      </c>
      <c r="I13" s="48">
        <f t="shared" si="1"/>
        <v>0.751532665745491</v>
      </c>
      <c r="J13" s="41">
        <f t="shared" si="2"/>
        <v>0.38154293991780525</v>
      </c>
      <c r="K13" s="41">
        <f t="shared" si="3"/>
        <v>0.4592699624000223</v>
      </c>
      <c r="L13" s="41">
        <f t="shared" si="4"/>
        <v>0.5427735919272991</v>
      </c>
      <c r="M13" s="41">
        <f t="shared" si="5"/>
        <v>0.7284251619782002</v>
      </c>
      <c r="N13" s="41">
        <f t="shared" si="6"/>
        <v>0.751532665745491</v>
      </c>
      <c r="O13" s="66">
        <f t="shared" si="7"/>
        <v>0.8350362952727679</v>
      </c>
    </row>
    <row r="14" spans="1:15" ht="15">
      <c r="A14" t="s">
        <v>48</v>
      </c>
      <c r="C14" s="14">
        <v>2</v>
      </c>
      <c r="D14" s="54">
        <v>0.7</v>
      </c>
      <c r="E14" s="55">
        <f>(D13+D14)</f>
        <v>1.7</v>
      </c>
      <c r="G14" s="47">
        <v>11</v>
      </c>
      <c r="H14" s="62">
        <f t="shared" si="0"/>
        <v>0.49838649494707654</v>
      </c>
      <c r="I14" s="48">
        <f t="shared" si="1"/>
        <v>0.8155415371861252</v>
      </c>
      <c r="J14" s="41">
        <f t="shared" si="2"/>
        <v>0.4177365734251006</v>
      </c>
      <c r="K14" s="41">
        <f t="shared" si="3"/>
        <v>0.49838649494707654</v>
      </c>
      <c r="L14" s="41">
        <f t="shared" si="4"/>
        <v>0.5890022213010905</v>
      </c>
      <c r="M14" s="41">
        <f t="shared" si="5"/>
        <v>0.7939246123795005</v>
      </c>
      <c r="N14" s="41">
        <f t="shared" si="6"/>
        <v>0.8155415371861252</v>
      </c>
      <c r="O14" s="66">
        <f t="shared" si="7"/>
        <v>0.9061572635401393</v>
      </c>
    </row>
    <row r="15" spans="1:15" ht="15">
      <c r="A15" t="s">
        <v>49</v>
      </c>
      <c r="C15" s="14">
        <v>3</v>
      </c>
      <c r="D15" s="54">
        <f aca="true" t="shared" si="8" ref="D15:D53">1/C15</f>
        <v>0.3333333333333333</v>
      </c>
      <c r="E15" s="55">
        <f>E14+D15</f>
        <v>2.033333333333333</v>
      </c>
      <c r="G15" s="47">
        <v>12</v>
      </c>
      <c r="H15" s="62">
        <f t="shared" si="0"/>
        <v>0.5364012274347999</v>
      </c>
      <c r="I15" s="48">
        <f t="shared" si="1"/>
        <v>0.8777474630751271</v>
      </c>
      <c r="J15" s="41">
        <f t="shared" si="2"/>
        <v>0.4535871418970036</v>
      </c>
      <c r="K15" s="41">
        <f t="shared" si="3"/>
        <v>0.5364012274347999</v>
      </c>
      <c r="L15" s="41">
        <f t="shared" si="4"/>
        <v>0.6339287233320363</v>
      </c>
      <c r="M15" s="41">
        <f t="shared" si="5"/>
        <v>0.8581882611048992</v>
      </c>
      <c r="N15" s="41">
        <f t="shared" si="6"/>
        <v>0.8777474630751271</v>
      </c>
      <c r="O15" s="66">
        <f t="shared" si="7"/>
        <v>0.9752749589723635</v>
      </c>
    </row>
    <row r="16" spans="1:15" ht="15">
      <c r="A16" t="s">
        <v>50</v>
      </c>
      <c r="C16" s="14">
        <v>4</v>
      </c>
      <c r="D16" s="54">
        <f t="shared" si="8"/>
        <v>0.25</v>
      </c>
      <c r="E16" s="55">
        <f>E15+D16</f>
        <v>2.283333333333333</v>
      </c>
      <c r="G16" s="47">
        <v>13</v>
      </c>
      <c r="H16" s="62">
        <f t="shared" si="0"/>
        <v>0.5733451951900401</v>
      </c>
      <c r="I16" s="48">
        <f t="shared" si="1"/>
        <v>0.938201228492793</v>
      </c>
      <c r="J16" s="41">
        <f t="shared" si="2"/>
        <v>0.48909789711033597</v>
      </c>
      <c r="K16" s="41">
        <f t="shared" si="3"/>
        <v>0.5733451951900401</v>
      </c>
      <c r="L16" s="41">
        <f t="shared" si="4"/>
        <v>0.6775897761336839</v>
      </c>
      <c r="M16" s="41">
        <f t="shared" si="5"/>
        <v>0.921239424468944</v>
      </c>
      <c r="N16" s="41">
        <f t="shared" si="6"/>
        <v>0.938201228492793</v>
      </c>
      <c r="O16" s="66">
        <f t="shared" si="7"/>
        <v>1.0424458094364366</v>
      </c>
    </row>
    <row r="17" spans="1:15" ht="15">
      <c r="A17" t="s">
        <v>51</v>
      </c>
      <c r="C17" s="14">
        <v>5</v>
      </c>
      <c r="D17" s="54">
        <f t="shared" si="8"/>
        <v>0.2</v>
      </c>
      <c r="E17" s="55">
        <f aca="true" t="shared" si="9" ref="E17:E52">E16+D17</f>
        <v>2.4833333333333334</v>
      </c>
      <c r="G17" s="47">
        <v>14</v>
      </c>
      <c r="H17" s="62">
        <f t="shared" si="0"/>
        <v>0.6092485613432485</v>
      </c>
      <c r="I17" s="48">
        <f t="shared" si="1"/>
        <v>0.996952191288952</v>
      </c>
      <c r="J17" s="41">
        <f t="shared" si="2"/>
        <v>0.5242720600196206</v>
      </c>
      <c r="K17" s="41">
        <f t="shared" si="3"/>
        <v>0.6092485613432485</v>
      </c>
      <c r="L17" s="41">
        <f t="shared" si="4"/>
        <v>0.720021027042021</v>
      </c>
      <c r="M17" s="41">
        <f t="shared" si="5"/>
        <v>0.9831009788695415</v>
      </c>
      <c r="N17" s="41">
        <f t="shared" si="6"/>
        <v>0.996952191288952</v>
      </c>
      <c r="O17" s="66">
        <f t="shared" si="7"/>
        <v>1.1077246569877246</v>
      </c>
    </row>
    <row r="18" spans="1:15" ht="15">
      <c r="A18" t="s">
        <v>52</v>
      </c>
      <c r="C18" s="14">
        <v>6</v>
      </c>
      <c r="D18" s="54">
        <f t="shared" si="8"/>
        <v>0.16666666666666666</v>
      </c>
      <c r="E18" s="55">
        <f t="shared" si="9"/>
        <v>2.65</v>
      </c>
      <c r="G18" s="47">
        <v>15</v>
      </c>
      <c r="H18" s="62">
        <f t="shared" si="0"/>
        <v>0.6441406445293648</v>
      </c>
      <c r="I18" s="48">
        <f t="shared" si="1"/>
        <v>1.0540483274116879</v>
      </c>
      <c r="J18" s="41">
        <f t="shared" si="2"/>
        <v>0.5591128210492373</v>
      </c>
      <c r="K18" s="41">
        <f t="shared" si="3"/>
        <v>0.6441406445293648</v>
      </c>
      <c r="L18" s="41">
        <f t="shared" si="4"/>
        <v>0.7612571253528857</v>
      </c>
      <c r="M18" s="41">
        <f t="shared" si="5"/>
        <v>1.0437953690909598</v>
      </c>
      <c r="N18" s="41">
        <f t="shared" si="6"/>
        <v>1.0540483274116879</v>
      </c>
      <c r="O18" s="66">
        <f t="shared" si="7"/>
        <v>1.1711648082352089</v>
      </c>
    </row>
    <row r="19" spans="1:15" ht="15">
      <c r="A19" t="s">
        <v>53</v>
      </c>
      <c r="C19" s="14">
        <v>7</v>
      </c>
      <c r="D19" s="54">
        <f t="shared" si="8"/>
        <v>0.14285714285714285</v>
      </c>
      <c r="E19" s="55">
        <f t="shared" si="9"/>
        <v>2.7928571428571427</v>
      </c>
      <c r="G19" s="47">
        <v>16</v>
      </c>
      <c r="H19" s="62">
        <f t="shared" si="0"/>
        <v>0.6780499486367081</v>
      </c>
      <c r="I19" s="48">
        <f t="shared" si="1"/>
        <v>1.1095362795873405</v>
      </c>
      <c r="J19" s="41">
        <f t="shared" si="2"/>
        <v>0.5936233403828022</v>
      </c>
      <c r="K19" s="41">
        <f t="shared" si="3"/>
        <v>0.6780499486367081</v>
      </c>
      <c r="L19" s="41">
        <f t="shared" si="4"/>
        <v>0.8013317574797459</v>
      </c>
      <c r="M19" s="41">
        <f t="shared" si="5"/>
        <v>1.1033446164589387</v>
      </c>
      <c r="N19" s="41">
        <f t="shared" si="6"/>
        <v>1.1095362795873405</v>
      </c>
      <c r="O19" s="66">
        <f t="shared" si="7"/>
        <v>1.2328180884303785</v>
      </c>
    </row>
    <row r="20" spans="1:15" ht="15">
      <c r="A20" t="s">
        <v>54</v>
      </c>
      <c r="C20" s="14">
        <v>8</v>
      </c>
      <c r="D20" s="54">
        <f t="shared" si="8"/>
        <v>0.125</v>
      </c>
      <c r="E20" s="55">
        <f t="shared" si="9"/>
        <v>2.9178571428571427</v>
      </c>
      <c r="G20" s="47">
        <v>17</v>
      </c>
      <c r="H20" s="62">
        <f t="shared" si="0"/>
        <v>0.7110041954831402</v>
      </c>
      <c r="I20" s="48">
        <f t="shared" si="1"/>
        <v>1.163461410790593</v>
      </c>
      <c r="J20" s="41">
        <f t="shared" si="2"/>
        <v>0.6278067482498112</v>
      </c>
      <c r="K20" s="41">
        <f t="shared" si="3"/>
        <v>0.7110041954831402</v>
      </c>
      <c r="L20" s="41">
        <f t="shared" si="4"/>
        <v>0.8402776855709838</v>
      </c>
      <c r="M20" s="41">
        <f t="shared" si="5"/>
        <v>1.1617703268674728</v>
      </c>
      <c r="N20" s="41">
        <f t="shared" si="6"/>
        <v>1.163461410790593</v>
      </c>
      <c r="O20" s="66">
        <f t="shared" si="7"/>
        <v>1.2927349008784368</v>
      </c>
    </row>
    <row r="21" spans="1:15" ht="15">
      <c r="A21" t="s">
        <v>55</v>
      </c>
      <c r="C21" s="14">
        <v>9</v>
      </c>
      <c r="D21" s="54">
        <f t="shared" si="8"/>
        <v>0.1111111111111111</v>
      </c>
      <c r="E21" s="55">
        <f t="shared" si="9"/>
        <v>3.028968253968254</v>
      </c>
      <c r="G21" s="47">
        <v>18</v>
      </c>
      <c r="H21" s="62">
        <f t="shared" si="0"/>
        <v>0.7430303608190093</v>
      </c>
      <c r="I21" s="48">
        <f t="shared" si="1"/>
        <v>1.2190936987154544</v>
      </c>
      <c r="J21" s="41">
        <f t="shared" si="2"/>
        <v>0.6616661452095604</v>
      </c>
      <c r="K21" s="41">
        <f t="shared" si="3"/>
        <v>0.7430303608190093</v>
      </c>
      <c r="L21" s="41">
        <f t="shared" si="4"/>
        <v>0.8781267900588292</v>
      </c>
      <c r="M21" s="41">
        <f t="shared" si="5"/>
        <v>1.2190936987154544</v>
      </c>
      <c r="N21" s="41">
        <f t="shared" si="6"/>
        <v>1.2158678631583788</v>
      </c>
      <c r="O21" s="66">
        <f t="shared" si="7"/>
        <v>1.3509642923981988</v>
      </c>
    </row>
    <row r="22" spans="1:15" ht="15">
      <c r="A22" t="s">
        <v>56</v>
      </c>
      <c r="C22" s="14">
        <v>10</v>
      </c>
      <c r="D22" s="54">
        <f t="shared" si="8"/>
        <v>0.1</v>
      </c>
      <c r="E22" s="55">
        <f t="shared" si="9"/>
        <v>3.128968253968254</v>
      </c>
      <c r="G22" s="47">
        <v>19</v>
      </c>
      <c r="H22" s="62">
        <f t="shared" si="0"/>
        <v>0.7741547133751453</v>
      </c>
      <c r="I22" s="48">
        <f t="shared" si="1"/>
        <v>1.27533553081839</v>
      </c>
      <c r="J22" s="41">
        <f t="shared" si="2"/>
        <v>0.6952046024323798</v>
      </c>
      <c r="K22" s="41">
        <f t="shared" si="3"/>
        <v>0.7741547133751453</v>
      </c>
      <c r="L22" s="41">
        <f t="shared" si="4"/>
        <v>0.9149101158069899</v>
      </c>
      <c r="M22" s="41">
        <f t="shared" si="5"/>
        <v>1.27533553081839</v>
      </c>
      <c r="N22" s="41">
        <f t="shared" si="6"/>
        <v>1.2667986218866012</v>
      </c>
      <c r="O22" s="66">
        <f t="shared" si="7"/>
        <v>1.4075540243184461</v>
      </c>
    </row>
    <row r="23" spans="1:15" ht="15">
      <c r="A23" t="s">
        <v>57</v>
      </c>
      <c r="C23" s="14">
        <v>11</v>
      </c>
      <c r="D23" s="54">
        <f t="shared" si="8"/>
        <v>0.09090909090909091</v>
      </c>
      <c r="E23" s="55">
        <f t="shared" si="9"/>
        <v>3.219877344877345</v>
      </c>
      <c r="G23" s="47">
        <v>20</v>
      </c>
      <c r="H23" s="62">
        <f t="shared" si="0"/>
        <v>0.8044028559893278</v>
      </c>
      <c r="I23" s="48">
        <f t="shared" si="1"/>
        <v>1.330516230392167</v>
      </c>
      <c r="J23" s="41">
        <f t="shared" si="2"/>
        <v>0.7284251619782002</v>
      </c>
      <c r="K23" s="41">
        <f t="shared" si="3"/>
        <v>0.8044028559893278</v>
      </c>
      <c r="L23" s="41">
        <f t="shared" si="4"/>
        <v>0.9506579207146603</v>
      </c>
      <c r="M23" s="41">
        <f t="shared" si="5"/>
        <v>1.330516230392167</v>
      </c>
      <c r="N23" s="41">
        <f t="shared" si="6"/>
        <v>1.316295582527991</v>
      </c>
      <c r="O23" s="66">
        <f t="shared" si="7"/>
        <v>1.4625506472533234</v>
      </c>
    </row>
    <row r="24" spans="1:15" ht="15">
      <c r="A24" t="s">
        <v>58</v>
      </c>
      <c r="C24" s="14">
        <v>12</v>
      </c>
      <c r="D24" s="54">
        <f t="shared" si="8"/>
        <v>0.08333333333333333</v>
      </c>
      <c r="E24" s="55">
        <f t="shared" si="9"/>
        <v>3.3032106782106783</v>
      </c>
      <c r="G24" s="47">
        <v>21</v>
      </c>
      <c r="H24" s="62">
        <f t="shared" si="0"/>
        <v>0.8337997673323585</v>
      </c>
      <c r="I24" s="48">
        <f t="shared" si="1"/>
        <v>1.3846558212346556</v>
      </c>
      <c r="J24" s="41">
        <f t="shared" si="2"/>
        <v>0.7613308370724765</v>
      </c>
      <c r="K24" s="41">
        <f t="shared" si="3"/>
        <v>0.8337997673323585</v>
      </c>
      <c r="L24" s="41">
        <f t="shared" si="4"/>
        <v>0.985399725029151</v>
      </c>
      <c r="M24" s="41">
        <f t="shared" si="5"/>
        <v>1.3846558212346556</v>
      </c>
      <c r="N24" s="41">
        <f t="shared" si="6"/>
        <v>1.364399619271132</v>
      </c>
      <c r="O24" s="66">
        <f t="shared" si="7"/>
        <v>1.5159995769679246</v>
      </c>
    </row>
    <row r="25" spans="1:15" ht="15">
      <c r="A25" t="s">
        <v>59</v>
      </c>
      <c r="C25" s="14">
        <v>13</v>
      </c>
      <c r="D25" s="54">
        <f t="shared" si="8"/>
        <v>0.07692307692307693</v>
      </c>
      <c r="E25" s="55">
        <f t="shared" si="9"/>
        <v>3.3801337551337554</v>
      </c>
      <c r="G25" s="47">
        <v>22</v>
      </c>
      <c r="H25" s="62">
        <f t="shared" si="0"/>
        <v>0.8623698425129693</v>
      </c>
      <c r="I25" s="48">
        <f t="shared" si="1"/>
        <v>1.4377739522479969</v>
      </c>
      <c r="J25" s="41">
        <f t="shared" si="2"/>
        <v>0.7939246123795005</v>
      </c>
      <c r="K25" s="41">
        <f t="shared" si="3"/>
        <v>0.8623698425129693</v>
      </c>
      <c r="L25" s="41">
        <f t="shared" si="4"/>
        <v>1.0191643593335094</v>
      </c>
      <c r="M25" s="41">
        <f t="shared" si="5"/>
        <v>1.4377739522479969</v>
      </c>
      <c r="N25" s="41">
        <f t="shared" si="6"/>
        <v>1.4111506513848588</v>
      </c>
      <c r="O25" s="66">
        <f t="shared" si="7"/>
        <v>1.5679451682053989</v>
      </c>
    </row>
    <row r="26" spans="1:15" ht="15">
      <c r="A26" t="s">
        <v>60</v>
      </c>
      <c r="C26" s="14">
        <v>14</v>
      </c>
      <c r="D26" s="54">
        <f t="shared" si="8"/>
        <v>0.07142857142857142</v>
      </c>
      <c r="E26" s="55">
        <f t="shared" si="9"/>
        <v>3.451562326562327</v>
      </c>
      <c r="G26" s="47">
        <v>23</v>
      </c>
      <c r="H26" s="62">
        <f t="shared" si="0"/>
        <v>0.8901369308797066</v>
      </c>
      <c r="I26" s="48">
        <f t="shared" si="1"/>
        <v>1.4898899064424023</v>
      </c>
      <c r="J26" s="41">
        <f t="shared" si="2"/>
        <v>0.8262094442731208</v>
      </c>
      <c r="K26" s="41">
        <f t="shared" si="3"/>
        <v>0.8901369308797066</v>
      </c>
      <c r="L26" s="41">
        <f t="shared" si="4"/>
        <v>1.0519800092214715</v>
      </c>
      <c r="M26" s="41">
        <f t="shared" si="5"/>
        <v>1.4898899064424023</v>
      </c>
      <c r="N26" s="41">
        <f t="shared" si="6"/>
        <v>1.4565877050758833</v>
      </c>
      <c r="O26" s="66">
        <f t="shared" si="7"/>
        <v>1.6184307834176483</v>
      </c>
    </row>
    <row r="27" spans="1:15" ht="15">
      <c r="A27" t="s">
        <v>61</v>
      </c>
      <c r="C27" s="14">
        <v>15</v>
      </c>
      <c r="D27" s="54">
        <f t="shared" si="8"/>
        <v>0.06666666666666667</v>
      </c>
      <c r="E27" s="55">
        <f t="shared" si="9"/>
        <v>3.518228993228994</v>
      </c>
      <c r="G27" s="47">
        <v>24</v>
      </c>
      <c r="H27" s="62">
        <f t="shared" si="0"/>
        <v>0.9171243696034318</v>
      </c>
      <c r="I27" s="48">
        <f t="shared" si="1"/>
        <v>1.541022610537973</v>
      </c>
      <c r="J27" s="41">
        <f t="shared" si="2"/>
        <v>0.8581882611048992</v>
      </c>
      <c r="K27" s="41">
        <f t="shared" si="3"/>
        <v>0.9171243696034318</v>
      </c>
      <c r="L27" s="41">
        <f t="shared" si="4"/>
        <v>1.083874254985874</v>
      </c>
      <c r="M27" s="41">
        <f t="shared" si="5"/>
        <v>1.541022610537973</v>
      </c>
      <c r="N27" s="41">
        <f t="shared" si="6"/>
        <v>1.5007489684419792</v>
      </c>
      <c r="O27" s="66">
        <f t="shared" si="7"/>
        <v>1.6674988538244215</v>
      </c>
    </row>
    <row r="28" spans="1:15" ht="15">
      <c r="A28" t="s">
        <v>62</v>
      </c>
      <c r="C28" s="14">
        <v>16</v>
      </c>
      <c r="D28" s="54">
        <f t="shared" si="8"/>
        <v>0.0625</v>
      </c>
      <c r="E28" s="55">
        <f t="shared" si="9"/>
        <v>3.580728993228994</v>
      </c>
      <c r="G28" s="47">
        <v>25</v>
      </c>
      <c r="H28" s="62">
        <f t="shared" si="0"/>
        <v>0.9433550120310435</v>
      </c>
      <c r="I28" s="48">
        <f t="shared" si="1"/>
        <v>1.5911906452361306</v>
      </c>
      <c r="J28" s="41">
        <f t="shared" si="2"/>
        <v>0.8898639634697285</v>
      </c>
      <c r="K28" s="41">
        <f t="shared" si="3"/>
        <v>0.9433550120310435</v>
      </c>
      <c r="L28" s="41">
        <f t="shared" si="4"/>
        <v>1.114874105127597</v>
      </c>
      <c r="M28" s="41">
        <f t="shared" si="5"/>
        <v>1.5911906452361306</v>
      </c>
      <c r="N28" s="41">
        <f t="shared" si="6"/>
        <v>1.5436718378689804</v>
      </c>
      <c r="O28" s="66">
        <f t="shared" si="7"/>
        <v>1.7151909309655338</v>
      </c>
    </row>
    <row r="29" spans="1:15" ht="15">
      <c r="A29" t="s">
        <v>63</v>
      </c>
      <c r="C29" s="14">
        <v>17</v>
      </c>
      <c r="D29" s="54">
        <f t="shared" si="8"/>
        <v>0.058823529411764705</v>
      </c>
      <c r="E29" s="55">
        <f t="shared" si="9"/>
        <v>3.6395525226407583</v>
      </c>
      <c r="G29" s="47">
        <v>26</v>
      </c>
      <c r="H29" s="62">
        <f t="shared" si="0"/>
        <v>0.9688512502619661</v>
      </c>
      <c r="I29" s="48">
        <f t="shared" si="1"/>
        <v>1.6404122561725925</v>
      </c>
      <c r="J29" s="41">
        <f t="shared" si="2"/>
        <v>0.921239424468944</v>
      </c>
      <c r="K29" s="41">
        <f t="shared" si="3"/>
        <v>0.9688512502619661</v>
      </c>
      <c r="L29" s="41">
        <f t="shared" si="4"/>
        <v>1.145006023036869</v>
      </c>
      <c r="M29" s="41">
        <f t="shared" si="5"/>
        <v>1.6404122561725925</v>
      </c>
      <c r="N29" s="41">
        <f t="shared" si="6"/>
        <v>1.5853929549741264</v>
      </c>
      <c r="O29" s="66">
        <f t="shared" si="7"/>
        <v>1.7615477277490292</v>
      </c>
    </row>
    <row r="30" spans="1:15" ht="15">
      <c r="A30" t="s">
        <v>64</v>
      </c>
      <c r="C30" s="14">
        <v>18</v>
      </c>
      <c r="D30" s="54">
        <f t="shared" si="8"/>
        <v>0.05555555555555555</v>
      </c>
      <c r="E30" s="55">
        <f t="shared" si="9"/>
        <v>3.6951080781963137</v>
      </c>
      <c r="G30" s="47">
        <v>27</v>
      </c>
      <c r="H30" s="62">
        <f t="shared" si="0"/>
        <v>0.9936350318425183</v>
      </c>
      <c r="I30" s="48">
        <f t="shared" si="1"/>
        <v>1.6887053654977484</v>
      </c>
      <c r="J30" s="41">
        <f t="shared" si="2"/>
        <v>0.9523174899709694</v>
      </c>
      <c r="K30" s="41">
        <f t="shared" si="3"/>
        <v>0.9936350318425183</v>
      </c>
      <c r="L30" s="41">
        <f t="shared" si="4"/>
        <v>1.1742959467229763</v>
      </c>
      <c r="M30" s="41">
        <f t="shared" si="5"/>
        <v>1.6887053654977484</v>
      </c>
      <c r="N30" s="41">
        <f t="shared" si="6"/>
        <v>1.625948233924121</v>
      </c>
      <c r="O30" s="66">
        <f t="shared" si="7"/>
        <v>1.806609148804579</v>
      </c>
    </row>
    <row r="31" spans="1:15" ht="15">
      <c r="A31" t="s">
        <v>65</v>
      </c>
      <c r="C31" s="14">
        <v>19</v>
      </c>
      <c r="D31" s="54">
        <f t="shared" si="8"/>
        <v>0.05263157894736842</v>
      </c>
      <c r="E31" s="55">
        <f t="shared" si="9"/>
        <v>3.7477396571436823</v>
      </c>
      <c r="G31" s="47">
        <v>28</v>
      </c>
      <c r="H31" s="62">
        <f t="shared" si="0"/>
        <v>1.0177278708513011</v>
      </c>
      <c r="I31" s="48">
        <f t="shared" si="1"/>
        <v>1.7360875839664824</v>
      </c>
      <c r="J31" s="41">
        <f t="shared" si="2"/>
        <v>0.9831009788695415</v>
      </c>
      <c r="K31" s="41">
        <f t="shared" si="3"/>
        <v>1.0177278708513011</v>
      </c>
      <c r="L31" s="41">
        <f t="shared" si="4"/>
        <v>1.2027693019151742</v>
      </c>
      <c r="M31" s="41">
        <f t="shared" si="5"/>
        <v>1.7360875839664824</v>
      </c>
      <c r="N31" s="41">
        <f t="shared" si="6"/>
        <v>1.6653728795748564</v>
      </c>
      <c r="O31" s="66">
        <f t="shared" si="7"/>
        <v>1.8504143106387294</v>
      </c>
    </row>
    <row r="32" spans="1:15" ht="15">
      <c r="A32" t="s">
        <v>66</v>
      </c>
      <c r="C32" s="14">
        <v>20</v>
      </c>
      <c r="D32" s="54">
        <f t="shared" si="8"/>
        <v>0.05</v>
      </c>
      <c r="E32" s="55">
        <f t="shared" si="9"/>
        <v>3.797739657143682</v>
      </c>
      <c r="G32" s="47">
        <v>29</v>
      </c>
      <c r="H32" s="62">
        <f t="shared" si="0"/>
        <v>1.041150853936329</v>
      </c>
      <c r="I32" s="48">
        <f t="shared" si="1"/>
        <v>1.7825762233654392</v>
      </c>
      <c r="J32" s="41">
        <f t="shared" si="2"/>
        <v>1.0135926833396023</v>
      </c>
      <c r="K32" s="41">
        <f t="shared" si="3"/>
        <v>1.041150853936329</v>
      </c>
      <c r="L32" s="41">
        <f t="shared" si="4"/>
        <v>1.2304510091974796</v>
      </c>
      <c r="M32" s="41">
        <f t="shared" si="5"/>
        <v>1.7825762233654392</v>
      </c>
      <c r="N32" s="41">
        <f t="shared" si="6"/>
        <v>1.7037013973503563</v>
      </c>
      <c r="O32" s="66">
        <f t="shared" si="7"/>
        <v>1.8930015526115072</v>
      </c>
    </row>
    <row r="33" spans="1:15" ht="15">
      <c r="A33" t="s">
        <v>67</v>
      </c>
      <c r="C33" s="14">
        <v>21</v>
      </c>
      <c r="D33" s="54">
        <f t="shared" si="8"/>
        <v>0.047619047619047616</v>
      </c>
      <c r="E33" s="55">
        <f t="shared" si="9"/>
        <v>3.8453587047627296</v>
      </c>
      <c r="G33" s="47">
        <v>30</v>
      </c>
      <c r="H33" s="62">
        <f t="shared" si="0"/>
        <v>1.0639246420555715</v>
      </c>
      <c r="I33" s="48">
        <f t="shared" si="1"/>
        <v>1.8281883090666542</v>
      </c>
      <c r="J33" s="41">
        <f t="shared" si="2"/>
        <v>1.0437953690909598</v>
      </c>
      <c r="K33" s="41">
        <f t="shared" si="3"/>
        <v>1.0639246420555715</v>
      </c>
      <c r="L33" s="41">
        <f t="shared" si="4"/>
        <v>1.2573654860656756</v>
      </c>
      <c r="M33" s="41">
        <f t="shared" si="5"/>
        <v>1.8281883090666542</v>
      </c>
      <c r="N33" s="41">
        <f t="shared" si="6"/>
        <v>1.7409675960909352</v>
      </c>
      <c r="O33" s="66">
        <f t="shared" si="7"/>
        <v>1.9344084401010393</v>
      </c>
    </row>
    <row r="34" spans="1:15" ht="15">
      <c r="A34" t="s">
        <v>68</v>
      </c>
      <c r="C34" s="14">
        <v>22</v>
      </c>
      <c r="D34" s="54">
        <f t="shared" si="8"/>
        <v>0.045454545454545456</v>
      </c>
      <c r="E34" s="55">
        <f t="shared" si="9"/>
        <v>3.890813250217275</v>
      </c>
      <c r="G34" s="47">
        <v>31</v>
      </c>
      <c r="H34" s="62">
        <f t="shared" si="0"/>
        <v>1.0860694687736416</v>
      </c>
      <c r="I34" s="48">
        <f t="shared" si="1"/>
        <v>1.8729405924749345</v>
      </c>
      <c r="J34" s="41">
        <f t="shared" si="2"/>
        <v>1.073711775619894</v>
      </c>
      <c r="K34" s="41">
        <f t="shared" si="3"/>
        <v>1.0860694687736416</v>
      </c>
      <c r="L34" s="41">
        <f t="shared" si="4"/>
        <v>1.283536644914304</v>
      </c>
      <c r="M34" s="41">
        <f t="shared" si="5"/>
        <v>1.8729405924749345</v>
      </c>
      <c r="N34" s="41">
        <f t="shared" si="6"/>
        <v>1.777204585265959</v>
      </c>
      <c r="O34" s="66">
        <f t="shared" si="7"/>
        <v>1.9746717614066214</v>
      </c>
    </row>
    <row r="35" spans="1:15" ht="15">
      <c r="A35" t="s">
        <v>69</v>
      </c>
      <c r="C35" s="14">
        <v>23</v>
      </c>
      <c r="D35" s="54">
        <f t="shared" si="8"/>
        <v>0.043478260869565216</v>
      </c>
      <c r="E35" s="55">
        <f t="shared" si="9"/>
        <v>3.9342915110868404</v>
      </c>
      <c r="G35" s="47">
        <v>32</v>
      </c>
      <c r="H35" s="62">
        <f t="shared" si="0"/>
        <v>1.1076051359928574</v>
      </c>
      <c r="I35" s="48">
        <f t="shared" si="1"/>
        <v>1.9168495631325282</v>
      </c>
      <c r="J35" s="41">
        <f t="shared" si="2"/>
        <v>1.1033446164589387</v>
      </c>
      <c r="K35" s="41">
        <f t="shared" si="3"/>
        <v>1.1076051359928574</v>
      </c>
      <c r="L35" s="41">
        <f t="shared" si="4"/>
        <v>1.3089878879915586</v>
      </c>
      <c r="M35" s="41">
        <f t="shared" si="5"/>
        <v>1.9168495631325282</v>
      </c>
      <c r="N35" s="41">
        <f t="shared" si="6"/>
        <v>1.812444767988312</v>
      </c>
      <c r="O35" s="66">
        <f t="shared" si="7"/>
        <v>2.0138275199870135</v>
      </c>
    </row>
    <row r="36" spans="1:15" ht="15">
      <c r="A36" t="s">
        <v>70</v>
      </c>
      <c r="C36" s="14">
        <v>24</v>
      </c>
      <c r="D36" s="54">
        <f t="shared" si="8"/>
        <v>0.041666666666666664</v>
      </c>
      <c r="E36" s="55">
        <f t="shared" si="9"/>
        <v>3.975958177753507</v>
      </c>
      <c r="G36" s="47">
        <v>33</v>
      </c>
      <c r="H36" s="62">
        <f aca="true" t="shared" si="10" ref="H36:H65">IF(J36&lt;K36,K36,IF(J36&gt;L36,L36,J36))</f>
        <v>1.132696579425174</v>
      </c>
      <c r="I36" s="48">
        <f aca="true" t="shared" si="11" ref="I36:I65">IF(M36&lt;N36,N36,IF(M36&gt;O36,O36,M36))</f>
        <v>1.9599314602567486</v>
      </c>
      <c r="J36" s="41">
        <f t="shared" si="2"/>
        <v>1.132696579425174</v>
      </c>
      <c r="K36" s="41">
        <f t="shared" si="3"/>
        <v>1.1285510079641374</v>
      </c>
      <c r="L36" s="41">
        <f t="shared" si="4"/>
        <v>1.3337421003212533</v>
      </c>
      <c r="M36" s="41">
        <f t="shared" si="5"/>
        <v>1.9599314602567486</v>
      </c>
      <c r="N36" s="41">
        <f t="shared" si="6"/>
        <v>1.846719831214043</v>
      </c>
      <c r="O36" s="66">
        <f t="shared" si="7"/>
        <v>2.051910923571159</v>
      </c>
    </row>
    <row r="37" spans="1:15" ht="15">
      <c r="A37" t="s">
        <v>71</v>
      </c>
      <c r="C37" s="14">
        <v>25</v>
      </c>
      <c r="D37" s="54">
        <f t="shared" si="8"/>
        <v>0.04</v>
      </c>
      <c r="E37" s="55">
        <f t="shared" si="9"/>
        <v>4.0159581777535065</v>
      </c>
      <c r="G37" s="47">
        <v>34</v>
      </c>
      <c r="H37" s="62">
        <f t="shared" si="10"/>
        <v>1.1617703268674728</v>
      </c>
      <c r="I37" s="48">
        <f t="shared" si="11"/>
        <v>2.0022022835112407</v>
      </c>
      <c r="J37" s="41">
        <f t="shared" si="2"/>
        <v>1.1617703268674728</v>
      </c>
      <c r="K37" s="41">
        <f t="shared" si="3"/>
        <v>1.1489260043495992</v>
      </c>
      <c r="L37" s="41">
        <f t="shared" si="4"/>
        <v>1.3578216415040718</v>
      </c>
      <c r="M37" s="41">
        <f t="shared" si="5"/>
        <v>2.0022022835112407</v>
      </c>
      <c r="N37" s="41">
        <f t="shared" si="6"/>
        <v>1.8800607343902533</v>
      </c>
      <c r="O37" s="66">
        <f t="shared" si="7"/>
        <v>2.088956371544726</v>
      </c>
    </row>
    <row r="38" spans="1:15" ht="15">
      <c r="A38" t="s">
        <v>72</v>
      </c>
      <c r="C38" s="14">
        <v>26</v>
      </c>
      <c r="D38" s="54">
        <f t="shared" si="8"/>
        <v>0.038461538461538464</v>
      </c>
      <c r="E38" s="55">
        <f t="shared" si="9"/>
        <v>4.054419716215045</v>
      </c>
      <c r="G38" s="47">
        <v>35</v>
      </c>
      <c r="H38" s="62">
        <f t="shared" si="10"/>
        <v>1.1905684959132556</v>
      </c>
      <c r="I38" s="48">
        <f t="shared" si="11"/>
        <v>2.0436778028459193</v>
      </c>
      <c r="J38" s="41">
        <f t="shared" si="2"/>
        <v>1.1905684959132556</v>
      </c>
      <c r="K38" s="41">
        <f t="shared" si="3"/>
        <v>1.1687485930098758</v>
      </c>
      <c r="L38" s="41">
        <f t="shared" si="4"/>
        <v>1.3812483371934894</v>
      </c>
      <c r="M38" s="41">
        <f t="shared" si="5"/>
        <v>2.0436778028459193</v>
      </c>
      <c r="N38" s="41">
        <f t="shared" si="6"/>
        <v>1.9124976976525236</v>
      </c>
      <c r="O38" s="66">
        <f t="shared" si="7"/>
        <v>2.1249974418361375</v>
      </c>
    </row>
    <row r="39" spans="1:15" ht="15">
      <c r="A39" t="s">
        <v>73</v>
      </c>
      <c r="C39" s="14">
        <v>27</v>
      </c>
      <c r="D39" s="54">
        <f t="shared" si="8"/>
        <v>0.037037037037037035</v>
      </c>
      <c r="E39" s="55">
        <f t="shared" si="9"/>
        <v>4.091456753252082</v>
      </c>
      <c r="G39" s="47">
        <v>36</v>
      </c>
      <c r="H39" s="62">
        <f t="shared" si="10"/>
        <v>1.2190936987154544</v>
      </c>
      <c r="I39" s="48">
        <f t="shared" si="11"/>
        <v>2.084373567280527</v>
      </c>
      <c r="J39" s="41">
        <f t="shared" si="2"/>
        <v>1.2190936987154544</v>
      </c>
      <c r="K39" s="41">
        <f t="shared" si="3"/>
        <v>1.1880367830779555</v>
      </c>
      <c r="L39" s="41">
        <f t="shared" si="4"/>
        <v>1.404043470910311</v>
      </c>
      <c r="M39" s="41">
        <f t="shared" si="5"/>
        <v>2.084373567280527</v>
      </c>
      <c r="N39" s="41">
        <f t="shared" si="6"/>
        <v>1.9440601904911996</v>
      </c>
      <c r="O39" s="66">
        <f t="shared" si="7"/>
        <v>2.1600668783235553</v>
      </c>
    </row>
    <row r="40" spans="1:15" ht="15">
      <c r="A40" t="s">
        <v>74</v>
      </c>
      <c r="C40" s="14">
        <v>28</v>
      </c>
      <c r="D40" s="54">
        <f t="shared" si="8"/>
        <v>0.03571428571428571</v>
      </c>
      <c r="E40" s="55">
        <f t="shared" si="9"/>
        <v>4.127171038966368</v>
      </c>
      <c r="G40" s="47">
        <v>37</v>
      </c>
      <c r="H40" s="62">
        <f t="shared" si="10"/>
        <v>1.2473485227005168</v>
      </c>
      <c r="I40" s="48">
        <f t="shared" si="11"/>
        <v>2.1243049125488116</v>
      </c>
      <c r="J40" s="41">
        <f t="shared" si="2"/>
        <v>1.2473485227005168</v>
      </c>
      <c r="K40" s="41">
        <f t="shared" si="3"/>
        <v>1.206808118767676</v>
      </c>
      <c r="L40" s="41">
        <f t="shared" si="4"/>
        <v>1.4262277767254354</v>
      </c>
      <c r="M40" s="41">
        <f t="shared" si="5"/>
        <v>2.1243049125488116</v>
      </c>
      <c r="N40" s="41">
        <f t="shared" si="6"/>
        <v>1.9747769216198334</v>
      </c>
      <c r="O40" s="66">
        <f t="shared" si="7"/>
        <v>2.194196579577593</v>
      </c>
    </row>
    <row r="41" spans="1:15" ht="15">
      <c r="A41" t="s">
        <v>75</v>
      </c>
      <c r="C41" s="14">
        <v>29</v>
      </c>
      <c r="D41" s="54">
        <f t="shared" si="8"/>
        <v>0.034482758620689655</v>
      </c>
      <c r="E41" s="55">
        <f t="shared" si="9"/>
        <v>4.161653797587057</v>
      </c>
      <c r="G41" s="47">
        <v>38</v>
      </c>
      <c r="H41" s="62">
        <f t="shared" si="10"/>
        <v>1.27533553081839</v>
      </c>
      <c r="I41" s="48">
        <f t="shared" si="11"/>
        <v>2.1634869675617074</v>
      </c>
      <c r="J41" s="41">
        <f t="shared" si="2"/>
        <v>1.27533553081839</v>
      </c>
      <c r="K41" s="41">
        <f t="shared" si="3"/>
        <v>1.2250796742559478</v>
      </c>
      <c r="L41" s="41">
        <f t="shared" si="4"/>
        <v>1.4478214332115746</v>
      </c>
      <c r="M41" s="41">
        <f t="shared" si="5"/>
        <v>2.1634869675617074</v>
      </c>
      <c r="N41" s="41">
        <f t="shared" si="6"/>
        <v>2.0046758306006414</v>
      </c>
      <c r="O41" s="66">
        <f t="shared" si="7"/>
        <v>2.2274175895562687</v>
      </c>
    </row>
    <row r="42" spans="1:15" ht="15">
      <c r="A42" t="s">
        <v>76</v>
      </c>
      <c r="C42" s="14">
        <v>30</v>
      </c>
      <c r="D42" s="54">
        <f t="shared" si="8"/>
        <v>0.03333333333333333</v>
      </c>
      <c r="E42" s="55">
        <f t="shared" si="9"/>
        <v>4.19498713092039</v>
      </c>
      <c r="G42" s="47">
        <v>39</v>
      </c>
      <c r="H42" s="62">
        <f t="shared" si="10"/>
        <v>1.3030572617955458</v>
      </c>
      <c r="I42" s="48">
        <f t="shared" si="11"/>
        <v>2.2019346596862865</v>
      </c>
      <c r="J42" s="41">
        <f t="shared" si="2"/>
        <v>1.3030572617955458</v>
      </c>
      <c r="K42" s="41">
        <f t="shared" si="3"/>
        <v>1.242868049878038</v>
      </c>
      <c r="L42" s="41">
        <f t="shared" si="4"/>
        <v>1.4688440589467722</v>
      </c>
      <c r="M42" s="41">
        <f t="shared" si="5"/>
        <v>2.2019346596862865</v>
      </c>
      <c r="N42" s="41">
        <f t="shared" si="6"/>
        <v>2.0337840816186077</v>
      </c>
      <c r="O42" s="66">
        <f t="shared" si="7"/>
        <v>2.2597600906873416</v>
      </c>
    </row>
    <row r="43" spans="1:15" ht="15">
      <c r="A43" t="s">
        <v>77</v>
      </c>
      <c r="C43" s="14">
        <v>31</v>
      </c>
      <c r="D43" s="54">
        <f t="shared" si="8"/>
        <v>0.03225806451612903</v>
      </c>
      <c r="E43" s="55">
        <f t="shared" si="9"/>
        <v>4.227245195436519</v>
      </c>
      <c r="G43" s="47">
        <v>40</v>
      </c>
      <c r="H43" s="62">
        <f t="shared" si="10"/>
        <v>1.330516230392167</v>
      </c>
      <c r="I43" s="48">
        <f t="shared" si="11"/>
        <v>2.2396627188711897</v>
      </c>
      <c r="J43" s="41">
        <f t="shared" si="2"/>
        <v>1.330516230392167</v>
      </c>
      <c r="K43" s="41">
        <f t="shared" si="3"/>
        <v>1.2601893697874722</v>
      </c>
      <c r="L43" s="41">
        <f t="shared" si="4"/>
        <v>1.4893147097488306</v>
      </c>
      <c r="M43" s="41">
        <f t="shared" si="5"/>
        <v>2.2396627188711897</v>
      </c>
      <c r="N43" s="41">
        <f t="shared" si="6"/>
        <v>2.062128059652227</v>
      </c>
      <c r="O43" s="66">
        <f t="shared" si="7"/>
        <v>2.2912533996135855</v>
      </c>
    </row>
    <row r="44" spans="1:15" ht="15">
      <c r="A44" t="s">
        <v>78</v>
      </c>
      <c r="C44" s="14">
        <v>32</v>
      </c>
      <c r="D44" s="54">
        <f t="shared" si="8"/>
        <v>0.03125</v>
      </c>
      <c r="E44" s="55">
        <f t="shared" si="9"/>
        <v>4.258495195436519</v>
      </c>
      <c r="G44" s="47">
        <v>41</v>
      </c>
      <c r="H44" s="62">
        <f t="shared" si="10"/>
        <v>1.3577149276646598</v>
      </c>
      <c r="I44" s="48">
        <f t="shared" si="11"/>
        <v>2.2766856806777187</v>
      </c>
      <c r="J44" s="41">
        <f t="shared" si="2"/>
        <v>1.3577149276646598</v>
      </c>
      <c r="K44" s="41">
        <f t="shared" si="3"/>
        <v>1.2770592811574872</v>
      </c>
      <c r="L44" s="41">
        <f t="shared" si="4"/>
        <v>1.509251877731576</v>
      </c>
      <c r="M44" s="41">
        <f t="shared" si="5"/>
        <v>2.2766856806777187</v>
      </c>
      <c r="N44" s="41">
        <f t="shared" si="6"/>
        <v>2.0897333691667974</v>
      </c>
      <c r="O44" s="66">
        <f t="shared" si="7"/>
        <v>2.321925965740886</v>
      </c>
    </row>
    <row r="45" spans="1:15" ht="15">
      <c r="A45" t="s">
        <v>79</v>
      </c>
      <c r="C45" s="14">
        <v>33</v>
      </c>
      <c r="D45" s="54">
        <f t="shared" si="8"/>
        <v>0.030303030303030304</v>
      </c>
      <c r="E45" s="55">
        <f t="shared" si="9"/>
        <v>4.28879822573955</v>
      </c>
      <c r="G45" s="47">
        <v>42</v>
      </c>
      <c r="H45" s="62">
        <f t="shared" si="10"/>
        <v>1.3846558212346556</v>
      </c>
      <c r="I45" s="48">
        <f t="shared" si="11"/>
        <v>2.3130178882984116</v>
      </c>
      <c r="J45" s="41">
        <f t="shared" si="2"/>
        <v>1.3846558212346556</v>
      </c>
      <c r="K45" s="41">
        <f t="shared" si="3"/>
        <v>1.2934929549395784</v>
      </c>
      <c r="L45" s="41">
        <f t="shared" si="4"/>
        <v>1.5286734922013199</v>
      </c>
      <c r="M45" s="41">
        <f t="shared" si="5"/>
        <v>2.3130178882984116</v>
      </c>
      <c r="N45" s="41">
        <f t="shared" si="6"/>
        <v>2.116624835355674</v>
      </c>
      <c r="O45" s="66">
        <f t="shared" si="7"/>
        <v>2.3518053726174153</v>
      </c>
    </row>
    <row r="46" spans="1:15" ht="15">
      <c r="A46" t="s">
        <v>80</v>
      </c>
      <c r="C46" s="14">
        <v>34</v>
      </c>
      <c r="D46" s="54">
        <f t="shared" si="8"/>
        <v>0.029411764705882353</v>
      </c>
      <c r="E46" s="55">
        <f t="shared" si="9"/>
        <v>4.318209990445432</v>
      </c>
      <c r="G46" s="47">
        <v>43</v>
      </c>
      <c r="H46" s="62">
        <f t="shared" si="10"/>
        <v>1.4113413555656085</v>
      </c>
      <c r="I46" s="48">
        <f t="shared" si="11"/>
        <v>2.348673493661733</v>
      </c>
      <c r="J46" s="41">
        <f t="shared" si="2"/>
        <v>1.4113413555656085</v>
      </c>
      <c r="K46" s="41">
        <f t="shared" si="3"/>
        <v>1.309505088145874</v>
      </c>
      <c r="L46" s="41">
        <f t="shared" si="4"/>
        <v>1.547596922354215</v>
      </c>
      <c r="M46" s="41">
        <f t="shared" si="5"/>
        <v>2.348673493661733</v>
      </c>
      <c r="N46" s="41">
        <f t="shared" si="6"/>
        <v>2.142826507875067</v>
      </c>
      <c r="O46" s="66">
        <f t="shared" si="7"/>
        <v>2.3809183420834077</v>
      </c>
    </row>
    <row r="47" spans="1:15" ht="15">
      <c r="A47" t="s">
        <v>81</v>
      </c>
      <c r="C47" s="14">
        <v>35</v>
      </c>
      <c r="D47" s="54">
        <f t="shared" si="8"/>
        <v>0.02857142857142857</v>
      </c>
      <c r="E47" s="55">
        <f t="shared" si="9"/>
        <v>4.34678141901686</v>
      </c>
      <c r="G47" s="47">
        <v>44</v>
      </c>
      <c r="H47" s="62">
        <f t="shared" si="10"/>
        <v>1.4377739522479969</v>
      </c>
      <c r="I47" s="48">
        <f t="shared" si="11"/>
        <v>2.383666457732793</v>
      </c>
      <c r="J47" s="41">
        <f t="shared" si="2"/>
        <v>1.4377739522479969</v>
      </c>
      <c r="K47" s="41">
        <f t="shared" si="3"/>
        <v>1.3251099075847046</v>
      </c>
      <c r="L47" s="41">
        <f t="shared" si="4"/>
        <v>1.5660389816910145</v>
      </c>
      <c r="M47" s="41">
        <f t="shared" si="5"/>
        <v>2.383666457732793</v>
      </c>
      <c r="N47" s="41">
        <f t="shared" si="6"/>
        <v>2.1683616669567893</v>
      </c>
      <c r="O47" s="66">
        <f t="shared" si="7"/>
        <v>2.4092907410630993</v>
      </c>
    </row>
    <row r="48" spans="1:15" ht="15">
      <c r="A48" t="s">
        <v>82</v>
      </c>
      <c r="C48" s="14">
        <v>36</v>
      </c>
      <c r="D48" s="54">
        <f t="shared" si="8"/>
        <v>0.027777777777777776</v>
      </c>
      <c r="E48" s="55">
        <f t="shared" si="9"/>
        <v>4.374559196794638</v>
      </c>
      <c r="G48" s="47">
        <v>45</v>
      </c>
      <c r="H48" s="62">
        <f t="shared" si="10"/>
        <v>1.463956010294011</v>
      </c>
      <c r="I48" s="48">
        <f t="shared" si="11"/>
        <v>2.418010550126299</v>
      </c>
      <c r="J48" s="41">
        <f t="shared" si="2"/>
        <v>1.463956010294011</v>
      </c>
      <c r="K48" s="41">
        <f t="shared" si="3"/>
        <v>1.3403211749514823</v>
      </c>
      <c r="L48" s="41">
        <f t="shared" si="4"/>
        <v>1.58401593403357</v>
      </c>
      <c r="M48" s="41">
        <f t="shared" si="5"/>
        <v>2.418010550126299</v>
      </c>
      <c r="N48" s="41">
        <f t="shared" si="6"/>
        <v>2.193252831738789</v>
      </c>
      <c r="O48" s="66">
        <f t="shared" si="7"/>
        <v>2.436947590820877</v>
      </c>
    </row>
    <row r="49" spans="1:15" ht="15">
      <c r="A49" t="s">
        <v>83</v>
      </c>
      <c r="C49" s="14">
        <v>37</v>
      </c>
      <c r="D49" s="54">
        <f t="shared" si="8"/>
        <v>0.02702702702702703</v>
      </c>
      <c r="E49" s="55">
        <f t="shared" si="9"/>
        <v>4.401586223821665</v>
      </c>
      <c r="G49" s="47">
        <v>46</v>
      </c>
      <c r="H49" s="62">
        <f t="shared" si="10"/>
        <v>1.4898899064424023</v>
      </c>
      <c r="I49" s="48">
        <f t="shared" si="11"/>
        <v>2.451719348149925</v>
      </c>
      <c r="J49" s="41">
        <f t="shared" si="2"/>
        <v>1.4898899064424023</v>
      </c>
      <c r="K49" s="41">
        <f t="shared" si="3"/>
        <v>1.3551521931583885</v>
      </c>
      <c r="L49" s="41">
        <f t="shared" si="4"/>
        <v>1.6015435010053682</v>
      </c>
      <c r="M49" s="41">
        <f t="shared" si="5"/>
        <v>2.451719348149925</v>
      </c>
      <c r="N49" s="41">
        <f t="shared" si="6"/>
        <v>2.217521770622817</v>
      </c>
      <c r="O49" s="66">
        <f t="shared" si="7"/>
        <v>2.4639130784697976</v>
      </c>
    </row>
    <row r="50" spans="1:15" ht="15">
      <c r="A50" t="s">
        <v>84</v>
      </c>
      <c r="C50" s="14">
        <v>38</v>
      </c>
      <c r="D50" s="54">
        <f t="shared" si="8"/>
        <v>0.02631578947368421</v>
      </c>
      <c r="E50" s="55">
        <f t="shared" si="9"/>
        <v>4.427902013295349</v>
      </c>
      <c r="G50" s="47">
        <v>47</v>
      </c>
      <c r="H50" s="62">
        <f t="shared" si="10"/>
        <v>1.5155779954739785</v>
      </c>
      <c r="I50" s="48">
        <f t="shared" si="11"/>
        <v>2.484806235394613</v>
      </c>
      <c r="J50" s="41">
        <f t="shared" si="2"/>
        <v>1.5155779954739785</v>
      </c>
      <c r="K50" s="41">
        <f t="shared" si="3"/>
        <v>1.3696158137749606</v>
      </c>
      <c r="L50" s="41">
        <f t="shared" si="4"/>
        <v>1.6186368708249534</v>
      </c>
      <c r="M50" s="41">
        <f t="shared" si="5"/>
        <v>2.484806235394613</v>
      </c>
      <c r="N50" s="41">
        <f t="shared" si="6"/>
        <v>2.2411895134499353</v>
      </c>
      <c r="O50" s="66">
        <f t="shared" si="7"/>
        <v>2.4902105704999284</v>
      </c>
    </row>
    <row r="51" spans="1:15" ht="15">
      <c r="A51" t="s">
        <v>85</v>
      </c>
      <c r="C51" s="14">
        <v>39</v>
      </c>
      <c r="D51" s="54">
        <f t="shared" si="8"/>
        <v>0.02564102564102564</v>
      </c>
      <c r="E51" s="55">
        <f t="shared" si="9"/>
        <v>4.453543038936375</v>
      </c>
      <c r="G51" s="47">
        <v>48</v>
      </c>
      <c r="H51" s="62">
        <f t="shared" si="10"/>
        <v>1.541022610537973</v>
      </c>
      <c r="I51" s="48">
        <f t="shared" si="11"/>
        <v>2.5158626280839123</v>
      </c>
      <c r="J51" s="41">
        <f t="shared" si="2"/>
        <v>1.541022610537973</v>
      </c>
      <c r="K51" s="41">
        <f t="shared" si="3"/>
        <v>1.3837244454461515</v>
      </c>
      <c r="L51" s="41">
        <f t="shared" si="4"/>
        <v>1.6353107082545428</v>
      </c>
      <c r="M51" s="41">
        <f t="shared" si="5"/>
        <v>2.5172843999837666</v>
      </c>
      <c r="N51" s="41">
        <f t="shared" si="6"/>
        <v>2.2642763652755207</v>
      </c>
      <c r="O51" s="66">
        <f t="shared" si="7"/>
        <v>2.5158626280839123</v>
      </c>
    </row>
    <row r="52" spans="1:15" ht="15">
      <c r="A52" t="s">
        <v>86</v>
      </c>
      <c r="C52" s="14">
        <v>40</v>
      </c>
      <c r="D52" s="54">
        <f t="shared" si="8"/>
        <v>0.025</v>
      </c>
      <c r="E52" s="55">
        <f t="shared" si="9"/>
        <v>4.478543038936375</v>
      </c>
      <c r="G52" s="47">
        <v>49</v>
      </c>
      <c r="H52" s="62">
        <f t="shared" si="10"/>
        <v>1.5662260634892615</v>
      </c>
      <c r="I52" s="48">
        <f t="shared" si="11"/>
        <v>2.5408910239155555</v>
      </c>
      <c r="J52" s="41">
        <f t="shared" si="2"/>
        <v>1.5662260634892615</v>
      </c>
      <c r="K52" s="41">
        <f t="shared" si="3"/>
        <v>1.3974900631535554</v>
      </c>
      <c r="L52" s="41">
        <f t="shared" si="4"/>
        <v>1.651579165545111</v>
      </c>
      <c r="M52" s="41">
        <f t="shared" si="5"/>
        <v>2.5491668325865207</v>
      </c>
      <c r="N52" s="41">
        <f t="shared" si="6"/>
        <v>2.286801921524</v>
      </c>
      <c r="O52" s="66">
        <f t="shared" si="7"/>
        <v>2.5408910239155555</v>
      </c>
    </row>
    <row r="53" spans="1:15" ht="15.75" thickBot="1">
      <c r="A53" t="s">
        <v>87</v>
      </c>
      <c r="C53" s="24">
        <v>41</v>
      </c>
      <c r="D53" s="56">
        <f t="shared" si="8"/>
        <v>0.024390243902439025</v>
      </c>
      <c r="E53" s="57">
        <f>E52+D53</f>
        <v>4.502933282838814</v>
      </c>
      <c r="G53" s="47">
        <v>50</v>
      </c>
      <c r="H53" s="62">
        <f t="shared" si="10"/>
        <v>1.5911906452361306</v>
      </c>
      <c r="I53" s="48">
        <f t="shared" si="11"/>
        <v>2.5653167603421614</v>
      </c>
      <c r="J53" s="41">
        <f t="shared" si="2"/>
        <v>1.5911906452361306</v>
      </c>
      <c r="K53" s="41">
        <f t="shared" si="3"/>
        <v>1.4109242181881887</v>
      </c>
      <c r="L53" s="41">
        <f t="shared" si="4"/>
        <v>1.6674558942224047</v>
      </c>
      <c r="M53" s="41">
        <f t="shared" si="5"/>
        <v>2.580466324291853</v>
      </c>
      <c r="N53" s="41">
        <f t="shared" si="6"/>
        <v>2.308785084307945</v>
      </c>
      <c r="O53" s="66">
        <f t="shared" si="7"/>
        <v>2.5653167603421614</v>
      </c>
    </row>
    <row r="54" spans="4:15" ht="15">
      <c r="D54" s="40"/>
      <c r="E54" s="40"/>
      <c r="G54" s="47">
        <v>51</v>
      </c>
      <c r="H54" s="62">
        <f t="shared" si="10"/>
        <v>1.6159186260980458</v>
      </c>
      <c r="I54" s="48">
        <f t="shared" si="11"/>
        <v>2.589160088561092</v>
      </c>
      <c r="J54" s="41">
        <f t="shared" si="2"/>
        <v>1.6159186260980458</v>
      </c>
      <c r="K54" s="41">
        <f t="shared" si="3"/>
        <v>1.4240380487086004</v>
      </c>
      <c r="L54" s="41">
        <f t="shared" si="4"/>
        <v>1.6829540575647097</v>
      </c>
      <c r="M54" s="41">
        <f t="shared" si="5"/>
        <v>2.6111954644309074</v>
      </c>
      <c r="N54" s="41">
        <f t="shared" si="6"/>
        <v>2.3302440797049826</v>
      </c>
      <c r="O54" s="66">
        <f t="shared" si="7"/>
        <v>2.589160088561092</v>
      </c>
    </row>
    <row r="55" spans="4:15" ht="15">
      <c r="D55" s="40"/>
      <c r="E55" s="40"/>
      <c r="G55" s="47">
        <v>52</v>
      </c>
      <c r="H55" s="62">
        <f t="shared" si="10"/>
        <v>1.6404122561725925</v>
      </c>
      <c r="I55" s="48">
        <f t="shared" si="11"/>
        <v>2.6124405286642354</v>
      </c>
      <c r="J55" s="41">
        <f t="shared" si="2"/>
        <v>1.6404122561725925</v>
      </c>
      <c r="K55" s="41">
        <f t="shared" si="3"/>
        <v>1.4368422907653293</v>
      </c>
      <c r="L55" s="41">
        <f t="shared" si="4"/>
        <v>1.6980863436317528</v>
      </c>
      <c r="M55" s="41">
        <f t="shared" si="5"/>
        <v>2.6413666384248398</v>
      </c>
      <c r="N55" s="41">
        <f t="shared" si="6"/>
        <v>2.351196475797811</v>
      </c>
      <c r="O55" s="66">
        <f t="shared" si="7"/>
        <v>2.6124405286642354</v>
      </c>
    </row>
    <row r="56" spans="4:15" ht="15">
      <c r="D56" s="40"/>
      <c r="E56" s="40"/>
      <c r="G56" s="47">
        <v>53</v>
      </c>
      <c r="H56" s="62">
        <f t="shared" si="10"/>
        <v>1.6646737657105382</v>
      </c>
      <c r="I56" s="48">
        <f t="shared" si="11"/>
        <v>2.635176890329538</v>
      </c>
      <c r="J56" s="41">
        <f t="shared" si="2"/>
        <v>1.6646737657105382</v>
      </c>
      <c r="K56" s="41">
        <f t="shared" si="3"/>
        <v>1.4493472896812458</v>
      </c>
      <c r="L56" s="41">
        <f t="shared" si="4"/>
        <v>1.7128649787141998</v>
      </c>
      <c r="M56" s="41">
        <f t="shared" si="5"/>
        <v>2.6709920257252824</v>
      </c>
      <c r="N56" s="41">
        <f t="shared" si="6"/>
        <v>2.371659201296584</v>
      </c>
      <c r="O56" s="66">
        <f t="shared" si="7"/>
        <v>2.635176890329538</v>
      </c>
    </row>
    <row r="57" spans="4:15" ht="15">
      <c r="D57" s="40"/>
      <c r="E57" s="40"/>
      <c r="G57" s="47">
        <v>54</v>
      </c>
      <c r="H57" s="62">
        <f t="shared" si="10"/>
        <v>1.6887053654977484</v>
      </c>
      <c r="I57" s="48">
        <f t="shared" si="11"/>
        <v>2.657387293975603</v>
      </c>
      <c r="J57" s="41">
        <f t="shared" si="2"/>
        <v>1.6887053654977484</v>
      </c>
      <c r="K57" s="41">
        <f t="shared" si="3"/>
        <v>1.4615630116865814</v>
      </c>
      <c r="L57" s="41">
        <f t="shared" si="4"/>
        <v>1.7273017410841418</v>
      </c>
      <c r="M57" s="41">
        <f t="shared" si="5"/>
        <v>2.700083597904444</v>
      </c>
      <c r="N57" s="41">
        <f t="shared" si="6"/>
        <v>2.391648564578042</v>
      </c>
      <c r="O57" s="66">
        <f t="shared" si="7"/>
        <v>2.657387293975603</v>
      </c>
    </row>
    <row r="58" spans="4:15" ht="15">
      <c r="D58" s="40"/>
      <c r="E58" s="40"/>
      <c r="G58" s="47">
        <v>55</v>
      </c>
      <c r="H58" s="62">
        <f t="shared" si="10"/>
        <v>1.7125092472424852</v>
      </c>
      <c r="I58" s="48">
        <f t="shared" si="11"/>
        <v>2.679089192212765</v>
      </c>
      <c r="J58" s="41">
        <f t="shared" si="2"/>
        <v>1.7125092472424852</v>
      </c>
      <c r="K58" s="41">
        <f t="shared" si="3"/>
        <v>1.4734990557170207</v>
      </c>
      <c r="L58" s="41">
        <f t="shared" si="4"/>
        <v>1.7414079749382974</v>
      </c>
      <c r="M58" s="41">
        <f t="shared" si="5"/>
        <v>2.7286531169420787</v>
      </c>
      <c r="N58" s="41">
        <f t="shared" si="6"/>
        <v>2.4111802729914884</v>
      </c>
      <c r="O58" s="66">
        <f t="shared" si="7"/>
        <v>2.679089192212765</v>
      </c>
    </row>
    <row r="59" spans="4:15" ht="15">
      <c r="D59" s="40"/>
      <c r="E59" s="40"/>
      <c r="G59" s="47">
        <v>56</v>
      </c>
      <c r="H59" s="62">
        <f t="shared" si="10"/>
        <v>1.7360875839664824</v>
      </c>
      <c r="I59" s="48">
        <f t="shared" si="11"/>
        <v>2.7002993914415927</v>
      </c>
      <c r="J59" s="41">
        <f t="shared" si="2"/>
        <v>1.7360875839664824</v>
      </c>
      <c r="K59" s="41">
        <f t="shared" si="3"/>
        <v>1.4851646652928758</v>
      </c>
      <c r="L59" s="41">
        <f t="shared" si="4"/>
        <v>1.7551946044370352</v>
      </c>
      <c r="M59" s="41">
        <f t="shared" si="5"/>
        <v>2.756712133747386</v>
      </c>
      <c r="N59" s="41">
        <f t="shared" si="6"/>
        <v>2.4302694522974333</v>
      </c>
      <c r="O59" s="66">
        <f t="shared" si="7"/>
        <v>2.7002993914415927</v>
      </c>
    </row>
    <row r="60" spans="4:15" ht="15">
      <c r="D60" s="40"/>
      <c r="E60" s="40"/>
      <c r="G60" s="47">
        <v>57</v>
      </c>
      <c r="H60" s="62">
        <f t="shared" si="10"/>
        <v>1.7594425303980574</v>
      </c>
      <c r="I60" s="48">
        <f t="shared" si="11"/>
        <v>2.7210340734668126</v>
      </c>
      <c r="J60" s="41">
        <f t="shared" si="2"/>
        <v>1.7594425303980574</v>
      </c>
      <c r="K60" s="41">
        <f t="shared" si="3"/>
        <v>1.4965687404067467</v>
      </c>
      <c r="L60" s="41">
        <f t="shared" si="4"/>
        <v>1.768672147753428</v>
      </c>
      <c r="M60" s="41">
        <f t="shared" si="5"/>
        <v>2.7842719869453356</v>
      </c>
      <c r="N60" s="41">
        <f t="shared" si="6"/>
        <v>2.448930666120131</v>
      </c>
      <c r="O60" s="66">
        <f t="shared" si="7"/>
        <v>2.7210340734668126</v>
      </c>
    </row>
    <row r="61" spans="4:15" ht="15">
      <c r="D61" s="40"/>
      <c r="E61" s="40"/>
      <c r="G61" s="47">
        <v>58</v>
      </c>
      <c r="H61" s="62">
        <f t="shared" si="10"/>
        <v>1.7818507310572187</v>
      </c>
      <c r="I61" s="48">
        <f t="shared" si="11"/>
        <v>2.741308817011106</v>
      </c>
      <c r="J61" s="41">
        <f t="shared" si="2"/>
        <v>1.7825762233654392</v>
      </c>
      <c r="K61" s="41">
        <f t="shared" si="3"/>
        <v>1.5077198493561081</v>
      </c>
      <c r="L61" s="41">
        <f t="shared" si="4"/>
        <v>1.7818507310572187</v>
      </c>
      <c r="M61" s="41">
        <f t="shared" si="5"/>
        <v>2.811343801949124</v>
      </c>
      <c r="N61" s="41">
        <f t="shared" si="6"/>
        <v>2.4671779353099947</v>
      </c>
      <c r="O61" s="66">
        <f t="shared" si="7"/>
        <v>2.741308817011106</v>
      </c>
    </row>
    <row r="62" spans="4:15" ht="15">
      <c r="D62" s="40"/>
      <c r="E62" s="40"/>
      <c r="G62" s="47">
        <v>59</v>
      </c>
      <c r="H62" s="62">
        <f t="shared" si="10"/>
        <v>1.7947401023686445</v>
      </c>
      <c r="I62" s="48">
        <f t="shared" si="11"/>
        <v>2.7611386190286837</v>
      </c>
      <c r="J62" s="41">
        <f t="shared" si="2"/>
        <v>1.8054907821884505</v>
      </c>
      <c r="K62" s="41">
        <f t="shared" si="3"/>
        <v>1.518626240465776</v>
      </c>
      <c r="L62" s="41">
        <f t="shared" si="4"/>
        <v>1.7947401023686445</v>
      </c>
      <c r="M62" s="41">
        <f t="shared" si="5"/>
        <v>2.8379384903334333</v>
      </c>
      <c r="N62" s="41">
        <f t="shared" si="6"/>
        <v>2.485024757125815</v>
      </c>
      <c r="O62" s="66">
        <f t="shared" si="7"/>
        <v>2.7611386190286837</v>
      </c>
    </row>
    <row r="63" spans="4:15" ht="15">
      <c r="D63" s="40"/>
      <c r="E63" s="40"/>
      <c r="G63" s="47">
        <v>60</v>
      </c>
      <c r="H63" s="62">
        <f t="shared" si="10"/>
        <v>1.8073496452264597</v>
      </c>
      <c r="I63" s="48">
        <f t="shared" si="11"/>
        <v>2.780537915733015</v>
      </c>
      <c r="J63" s="41">
        <f t="shared" si="2"/>
        <v>1.8281883090666542</v>
      </c>
      <c r="K63" s="41">
        <f t="shared" si="3"/>
        <v>1.529295853653158</v>
      </c>
      <c r="L63" s="41">
        <f t="shared" si="4"/>
        <v>1.8073496452264597</v>
      </c>
      <c r="M63" s="41">
        <f t="shared" si="5"/>
        <v>2.864066749516982</v>
      </c>
      <c r="N63" s="41">
        <f t="shared" si="6"/>
        <v>2.502484124159713</v>
      </c>
      <c r="O63" s="66">
        <f t="shared" si="7"/>
        <v>2.780537915733015</v>
      </c>
    </row>
    <row r="64" spans="4:15" ht="15">
      <c r="D64" s="40"/>
      <c r="E64" s="40"/>
      <c r="G64" s="47">
        <v>61</v>
      </c>
      <c r="H64" s="62">
        <f t="shared" si="10"/>
        <v>1.8196883921231457</v>
      </c>
      <c r="I64" s="48">
        <f t="shared" si="11"/>
        <v>2.7995206032663784</v>
      </c>
      <c r="J64" s="41">
        <f t="shared" si="2"/>
        <v>1.850670889462112</v>
      </c>
      <c r="K64" s="41">
        <f t="shared" si="3"/>
        <v>1.539736331796508</v>
      </c>
      <c r="L64" s="41">
        <f t="shared" si="4"/>
        <v>1.8196883921231457</v>
      </c>
      <c r="M64" s="41">
        <f t="shared" si="5"/>
        <v>2.889739062757376</v>
      </c>
      <c r="N64" s="41">
        <f t="shared" si="6"/>
        <v>2.5195685429397403</v>
      </c>
      <c r="O64" s="66">
        <f t="shared" si="7"/>
        <v>2.7995206032663784</v>
      </c>
    </row>
    <row r="65" spans="4:15" ht="15.75" thickBot="1">
      <c r="D65" s="40"/>
      <c r="E65" s="40"/>
      <c r="G65" s="49">
        <v>62</v>
      </c>
      <c r="H65" s="63">
        <f t="shared" si="10"/>
        <v>1.8317650376681962</v>
      </c>
      <c r="I65" s="50">
        <f t="shared" si="11"/>
        <v>2.818100057951071</v>
      </c>
      <c r="J65" s="67">
        <f t="shared" si="2"/>
        <v>1.8729405924749345</v>
      </c>
      <c r="K65" s="67">
        <f t="shared" si="3"/>
        <v>1.549955031873089</v>
      </c>
      <c r="L65" s="67">
        <f t="shared" si="4"/>
        <v>1.8317650376681962</v>
      </c>
      <c r="M65" s="67">
        <f t="shared" si="5"/>
        <v>2.9149656994566295</v>
      </c>
      <c r="N65" s="67">
        <f t="shared" si="6"/>
        <v>2.5362900521559637</v>
      </c>
      <c r="O65" s="68">
        <f t="shared" si="7"/>
        <v>2.818100057951071</v>
      </c>
    </row>
    <row r="66" spans="4:5" ht="15">
      <c r="D66" s="40"/>
      <c r="E66" s="40"/>
    </row>
    <row r="67" spans="4:5" ht="15">
      <c r="D67" s="40"/>
      <c r="E67" s="40"/>
    </row>
    <row r="68" spans="4:5" ht="15">
      <c r="D68" s="40"/>
      <c r="E68" s="40"/>
    </row>
    <row r="69" spans="4:5" ht="15">
      <c r="D69" s="40"/>
      <c r="E69" s="40"/>
    </row>
    <row r="70" spans="4:5" ht="15">
      <c r="D70" s="40"/>
      <c r="E70" s="40"/>
    </row>
  </sheetData>
  <sheetProtection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 </cp:lastModifiedBy>
  <cp:lastPrinted>2010-10-30T05:51:02Z</cp:lastPrinted>
  <dcterms:created xsi:type="dcterms:W3CDTF">2010-02-02T11:47:14Z</dcterms:created>
  <dcterms:modified xsi:type="dcterms:W3CDTF">2010-12-19T01:00:05Z</dcterms:modified>
  <cp:category/>
  <cp:version/>
  <cp:contentType/>
  <cp:contentStatus/>
</cp:coreProperties>
</file>